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60" windowWidth="12930" windowHeight="12375" firstSheet="13" activeTab="13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BAD" sheetId="12" state="hidden" r:id="rId12"/>
    <sheet name="Декабрь" sheetId="13" state="hidden" r:id="rId13"/>
    <sheet name="Январь2020" sheetId="14" r:id="rId14"/>
  </sheets>
  <definedNames>
    <definedName name="_xlnm._FilterDatabase" localSheetId="12" hidden="1">Декабрь!$A$7:$AB$91</definedName>
    <definedName name="_xlnm._FilterDatabase" localSheetId="13" hidden="1">Январь2020!$A$7:$AB$91</definedName>
    <definedName name="_xlnm.Print_Area" localSheetId="0">Январь!$A$1:$F$88</definedName>
  </definedNames>
  <calcPr calcId="125725"/>
</workbook>
</file>

<file path=xl/calcChain.xml><?xml version="1.0" encoding="utf-8"?>
<calcChain xmlns="http://schemas.openxmlformats.org/spreadsheetml/2006/main">
  <c r="D91" i="14"/>
  <c r="C91"/>
  <c r="D90"/>
  <c r="C90"/>
  <c r="AA62"/>
  <c r="AB62" s="1"/>
  <c r="AA61"/>
  <c r="AB61" s="1"/>
  <c r="AA56"/>
  <c r="AB56" s="1"/>
  <c r="AB55"/>
  <c r="AA55"/>
  <c r="AA53"/>
  <c r="AB53" s="1"/>
  <c r="AA52"/>
  <c r="AB52" s="1"/>
  <c r="Z91" l="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A91"/>
  <c r="Z90"/>
  <c r="Y90"/>
  <c r="X90"/>
  <c r="W90"/>
  <c r="U90"/>
  <c r="T90"/>
  <c r="S90"/>
  <c r="R90"/>
  <c r="Q90"/>
  <c r="P90"/>
  <c r="O90"/>
  <c r="N90"/>
  <c r="M90"/>
  <c r="L90"/>
  <c r="K90"/>
  <c r="J90"/>
  <c r="I90"/>
  <c r="H90"/>
  <c r="G90"/>
  <c r="F90"/>
  <c r="E90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59"/>
  <c r="AB59" s="1"/>
  <c r="AA58"/>
  <c r="AB58" s="1"/>
  <c r="AA50"/>
  <c r="AB50" s="1"/>
  <c r="AA49"/>
  <c r="AB49" s="1"/>
  <c r="AA48"/>
  <c r="V90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A24"/>
  <c r="AB24" s="1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A10"/>
  <c r="AB10" s="1"/>
  <c r="AA9"/>
  <c r="AB9" s="1"/>
  <c r="AB91" i="13"/>
  <c r="AB90"/>
  <c r="AA91"/>
  <c r="AA90"/>
  <c r="Z91"/>
  <c r="Y91"/>
  <c r="Z90"/>
  <c r="Y90"/>
  <c r="AA10"/>
  <c r="AB10" s="1"/>
  <c r="AA12"/>
  <c r="AB12" s="1"/>
  <c r="AA13"/>
  <c r="AB13" s="1"/>
  <c r="AA15"/>
  <c r="AB15" s="1"/>
  <c r="AA16"/>
  <c r="AB16" s="1"/>
  <c r="AA18"/>
  <c r="AB18" s="1"/>
  <c r="AA19"/>
  <c r="AB19" s="1"/>
  <c r="AA21"/>
  <c r="AB21" s="1"/>
  <c r="AA22"/>
  <c r="AB22" s="1"/>
  <c r="AA24"/>
  <c r="AB24" s="1"/>
  <c r="AA25"/>
  <c r="AB25" s="1"/>
  <c r="AA27"/>
  <c r="AB27" s="1"/>
  <c r="AA28"/>
  <c r="AB28" s="1"/>
  <c r="AA30"/>
  <c r="AB30" s="1"/>
  <c r="AA31"/>
  <c r="AB31" s="1"/>
  <c r="AA33"/>
  <c r="AB33" s="1"/>
  <c r="AA34"/>
  <c r="AB34" s="1"/>
  <c r="AA36"/>
  <c r="AB36" s="1"/>
  <c r="AA37"/>
  <c r="AB37" s="1"/>
  <c r="AA39"/>
  <c r="AB39" s="1"/>
  <c r="AA40"/>
  <c r="AB40" s="1"/>
  <c r="AA42"/>
  <c r="AB42" s="1"/>
  <c r="AA43"/>
  <c r="AB43" s="1"/>
  <c r="AA45"/>
  <c r="AB45" s="1"/>
  <c r="AA46"/>
  <c r="AB46" s="1"/>
  <c r="AA48"/>
  <c r="AB48" s="1"/>
  <c r="AA49"/>
  <c r="AB49" s="1"/>
  <c r="AA50"/>
  <c r="AB50" s="1"/>
  <c r="AA58"/>
  <c r="AB58" s="1"/>
  <c r="AA59"/>
  <c r="AB59" s="1"/>
  <c r="AA64"/>
  <c r="AB64" s="1"/>
  <c r="AA65"/>
  <c r="AB65" s="1"/>
  <c r="AA67"/>
  <c r="AB67" s="1"/>
  <c r="AA68"/>
  <c r="AB68" s="1"/>
  <c r="AA70"/>
  <c r="AB70" s="1"/>
  <c r="AA71"/>
  <c r="AB71" s="1"/>
  <c r="AA73"/>
  <c r="AB73" s="1"/>
  <c r="AA74"/>
  <c r="AB74" s="1"/>
  <c r="AA76"/>
  <c r="AB76" s="1"/>
  <c r="AA77"/>
  <c r="AB77" s="1"/>
  <c r="AA79"/>
  <c r="AB79" s="1"/>
  <c r="AA80"/>
  <c r="AB80" s="1"/>
  <c r="AA82"/>
  <c r="AB82" s="1"/>
  <c r="AA83"/>
  <c r="AB83" s="1"/>
  <c r="AA85"/>
  <c r="AB85" s="1"/>
  <c r="AA86"/>
  <c r="AB86" s="1"/>
  <c r="AA88"/>
  <c r="AB88" s="1"/>
  <c r="AA89"/>
  <c r="AB89" s="1"/>
  <c r="AA9"/>
  <c r="AB9" s="1"/>
  <c r="AA90" i="14" l="1"/>
  <c r="AB90" s="1"/>
  <c r="AB91"/>
  <c r="AB48"/>
  <c r="X91" i="13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X90"/>
  <c r="W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V48"/>
  <c r="V90" s="1"/>
  <c r="Y9" i="11"/>
  <c r="Z9" s="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V48"/>
  <c r="V90" s="1"/>
  <c r="Y90" i="10"/>
  <c r="Z91"/>
  <c r="Z90"/>
  <c r="Z58"/>
  <c r="Z62"/>
  <c r="Z61"/>
  <c r="V48"/>
  <c r="Y9"/>
  <c r="W90"/>
  <c r="X90"/>
  <c r="W91"/>
  <c r="X91"/>
  <c r="S90" i="9"/>
  <c r="V89"/>
  <c r="V88"/>
  <c r="T89" i="8"/>
  <c r="T88"/>
  <c r="U79" i="9"/>
  <c r="U80"/>
  <c r="V80" s="1"/>
  <c r="V79"/>
  <c r="U82"/>
  <c r="R91"/>
  <c r="Q91"/>
  <c r="P91"/>
  <c r="O91"/>
  <c r="N91"/>
  <c r="M91"/>
  <c r="L91"/>
  <c r="K91"/>
  <c r="J91"/>
  <c r="I91"/>
  <c r="H91"/>
  <c r="G91"/>
  <c r="F91"/>
  <c r="E91"/>
  <c r="D91"/>
  <c r="C91"/>
  <c r="R90"/>
  <c r="Q90"/>
  <c r="P90"/>
  <c r="O90"/>
  <c r="N90"/>
  <c r="M90"/>
  <c r="L90"/>
  <c r="K90"/>
  <c r="J90"/>
  <c r="I90"/>
  <c r="H90"/>
  <c r="G90"/>
  <c r="F90"/>
  <c r="E90"/>
  <c r="D90"/>
  <c r="C90"/>
  <c r="T90" i="8"/>
  <c r="S90"/>
  <c r="S91"/>
  <c r="T91"/>
  <c r="D90"/>
  <c r="E90"/>
  <c r="F90"/>
  <c r="G90"/>
  <c r="H90"/>
  <c r="I90"/>
  <c r="J90"/>
  <c r="K90"/>
  <c r="L90"/>
  <c r="M90"/>
  <c r="N90"/>
  <c r="O90"/>
  <c r="P90"/>
  <c r="Q90"/>
  <c r="R90"/>
  <c r="D91"/>
  <c r="E91"/>
  <c r="F91"/>
  <c r="G91"/>
  <c r="H91"/>
  <c r="I91"/>
  <c r="J91"/>
  <c r="K91"/>
  <c r="L91"/>
  <c r="M91"/>
  <c r="N91"/>
  <c r="O91"/>
  <c r="P91"/>
  <c r="Q91"/>
  <c r="R91"/>
  <c r="C91"/>
  <c r="C90"/>
  <c r="T80"/>
  <c r="S80"/>
  <c r="S79"/>
  <c r="T79" s="1"/>
  <c r="S82"/>
  <c r="S83"/>
  <c r="T83" s="1"/>
  <c r="T82"/>
  <c r="S16"/>
  <c r="T16" s="1"/>
  <c r="S10"/>
  <c r="T10" s="1"/>
  <c r="T9"/>
  <c r="S9"/>
  <c r="Q64" i="7" l="1"/>
  <c r="Q50" l="1"/>
  <c r="R50" s="1"/>
  <c r="P90"/>
  <c r="P91"/>
  <c r="O91"/>
  <c r="O90"/>
  <c r="Q91"/>
  <c r="Q90"/>
  <c r="Q89"/>
  <c r="R89" s="1"/>
  <c r="Q88"/>
  <c r="R88" s="1"/>
  <c r="Q86"/>
  <c r="R86" s="1"/>
  <c r="Q85"/>
  <c r="R85" s="1"/>
  <c r="Q83"/>
  <c r="R83" s="1"/>
  <c r="Q82"/>
  <c r="R82" s="1"/>
  <c r="Q80"/>
  <c r="R80" s="1"/>
  <c r="Q79"/>
  <c r="R79" s="1"/>
  <c r="Q77"/>
  <c r="R77" s="1"/>
  <c r="Q76"/>
  <c r="R76" s="1"/>
  <c r="Q74"/>
  <c r="R74" s="1"/>
  <c r="Q73"/>
  <c r="R73" s="1"/>
  <c r="Q71"/>
  <c r="R71" s="1"/>
  <c r="Q70"/>
  <c r="R70" s="1"/>
  <c r="R68"/>
  <c r="Q68"/>
  <c r="Q67"/>
  <c r="R67" s="1"/>
  <c r="Q65"/>
  <c r="R65" s="1"/>
  <c r="R64"/>
  <c r="Q62"/>
  <c r="R62" s="1"/>
  <c r="Q61"/>
  <c r="R61" s="1"/>
  <c r="Q59"/>
  <c r="R59" s="1"/>
  <c r="Q58"/>
  <c r="R58" s="1"/>
  <c r="Q56"/>
  <c r="R56" s="1"/>
  <c r="Q55"/>
  <c r="R55" s="1"/>
  <c r="Q53"/>
  <c r="R53" s="1"/>
  <c r="Q52"/>
  <c r="R52" s="1"/>
  <c r="Q49"/>
  <c r="R49" s="1"/>
  <c r="Q48"/>
  <c r="R48" s="1"/>
  <c r="Q46"/>
  <c r="R46" s="1"/>
  <c r="Q45"/>
  <c r="R45" s="1"/>
  <c r="Q43"/>
  <c r="R43" s="1"/>
  <c r="Q42"/>
  <c r="R42" s="1"/>
  <c r="Q40"/>
  <c r="R40" s="1"/>
  <c r="Q39"/>
  <c r="R39" s="1"/>
  <c r="Q37"/>
  <c r="R37" s="1"/>
  <c r="Q36"/>
  <c r="R36" s="1"/>
  <c r="Q34"/>
  <c r="R34" s="1"/>
  <c r="Q33"/>
  <c r="R33" s="1"/>
  <c r="Q31"/>
  <c r="R31" s="1"/>
  <c r="Q30"/>
  <c r="R30" s="1"/>
  <c r="Q28"/>
  <c r="R28" s="1"/>
  <c r="Q27"/>
  <c r="R27" s="1"/>
  <c r="Q25"/>
  <c r="R25" s="1"/>
  <c r="Q24"/>
  <c r="R24" s="1"/>
  <c r="Q22"/>
  <c r="R22" s="1"/>
  <c r="Q21"/>
  <c r="R21" s="1"/>
  <c r="Q19"/>
  <c r="R19" s="1"/>
  <c r="Q18"/>
  <c r="R18" s="1"/>
  <c r="Q16"/>
  <c r="R16" s="1"/>
  <c r="Q15"/>
  <c r="R15" s="1"/>
  <c r="Q13"/>
  <c r="R13" s="1"/>
  <c r="Q12"/>
  <c r="R12" s="1"/>
  <c r="R10"/>
  <c r="Q10"/>
  <c r="R9"/>
  <c r="Q9"/>
  <c r="O3"/>
  <c r="N91"/>
  <c r="M91"/>
  <c r="L91"/>
  <c r="K91"/>
  <c r="J91"/>
  <c r="I91"/>
  <c r="H91"/>
  <c r="G91"/>
  <c r="F91"/>
  <c r="E91"/>
  <c r="D91"/>
  <c r="C91"/>
  <c r="N90"/>
  <c r="M90"/>
  <c r="L90"/>
  <c r="K90"/>
  <c r="J90"/>
  <c r="I90"/>
  <c r="H90"/>
  <c r="G90"/>
  <c r="F90"/>
  <c r="E90"/>
  <c r="D90"/>
  <c r="C90"/>
  <c r="E3"/>
  <c r="G3" s="1"/>
  <c r="I3" s="1"/>
  <c r="K3" s="1"/>
  <c r="M3" s="1"/>
  <c r="P50" i="6"/>
  <c r="O50"/>
  <c r="N91"/>
  <c r="M91"/>
  <c r="N90"/>
  <c r="M90"/>
  <c r="O90" s="1"/>
  <c r="L90"/>
  <c r="O91"/>
  <c r="P91" s="1"/>
  <c r="O89"/>
  <c r="P89" s="1"/>
  <c r="O88"/>
  <c r="P88" s="1"/>
  <c r="O86"/>
  <c r="P86" s="1"/>
  <c r="O85"/>
  <c r="P85" s="1"/>
  <c r="O83"/>
  <c r="P83" s="1"/>
  <c r="O82"/>
  <c r="P82" s="1"/>
  <c r="O80"/>
  <c r="P80" s="1"/>
  <c r="O79"/>
  <c r="P79" s="1"/>
  <c r="O77"/>
  <c r="P77" s="1"/>
  <c r="O76"/>
  <c r="P76" s="1"/>
  <c r="P74"/>
  <c r="O74"/>
  <c r="O73"/>
  <c r="P73" s="1"/>
  <c r="O71"/>
  <c r="P71" s="1"/>
  <c r="O70"/>
  <c r="P70" s="1"/>
  <c r="O68"/>
  <c r="P68" s="1"/>
  <c r="P67"/>
  <c r="O67"/>
  <c r="O65"/>
  <c r="P65" s="1"/>
  <c r="O64"/>
  <c r="P64" s="1"/>
  <c r="P62"/>
  <c r="O62"/>
  <c r="P61"/>
  <c r="O61"/>
  <c r="O59"/>
  <c r="P59" s="1"/>
  <c r="O58"/>
  <c r="P58" s="1"/>
  <c r="P56"/>
  <c r="O56"/>
  <c r="P55"/>
  <c r="O55"/>
  <c r="P53"/>
  <c r="O53"/>
  <c r="P52"/>
  <c r="O52"/>
  <c r="O49"/>
  <c r="P49" s="1"/>
  <c r="O48"/>
  <c r="P48" s="1"/>
  <c r="P46"/>
  <c r="O46"/>
  <c r="P45"/>
  <c r="O45"/>
  <c r="P43"/>
  <c r="O43"/>
  <c r="P42"/>
  <c r="O42"/>
  <c r="P40"/>
  <c r="O40"/>
  <c r="P39"/>
  <c r="O39"/>
  <c r="O37"/>
  <c r="P37" s="1"/>
  <c r="O36"/>
  <c r="P36" s="1"/>
  <c r="O34"/>
  <c r="P34" s="1"/>
  <c r="P33"/>
  <c r="O33"/>
  <c r="O31"/>
  <c r="P31" s="1"/>
  <c r="O30"/>
  <c r="P30" s="1"/>
  <c r="O28"/>
  <c r="P28" s="1"/>
  <c r="O27"/>
  <c r="P27" s="1"/>
  <c r="O25"/>
  <c r="P25" s="1"/>
  <c r="O24"/>
  <c r="P24" s="1"/>
  <c r="O22"/>
  <c r="P22" s="1"/>
  <c r="O21"/>
  <c r="P21" s="1"/>
  <c r="O19"/>
  <c r="P19" s="1"/>
  <c r="P18"/>
  <c r="O18"/>
  <c r="P16"/>
  <c r="O16"/>
  <c r="P15"/>
  <c r="O15"/>
  <c r="O13"/>
  <c r="P13" s="1"/>
  <c r="P12"/>
  <c r="O12"/>
  <c r="P10"/>
  <c r="P9"/>
  <c r="O10"/>
  <c r="O9"/>
  <c r="M3"/>
  <c r="L91"/>
  <c r="K91"/>
  <c r="J91"/>
  <c r="I91"/>
  <c r="H91"/>
  <c r="G91"/>
  <c r="F91"/>
  <c r="E91"/>
  <c r="D91"/>
  <c r="C91"/>
  <c r="K90"/>
  <c r="J90"/>
  <c r="I90"/>
  <c r="H90"/>
  <c r="G90"/>
  <c r="F90"/>
  <c r="E90"/>
  <c r="D90"/>
  <c r="C90"/>
  <c r="E3"/>
  <c r="G3" s="1"/>
  <c r="I3" s="1"/>
  <c r="K3" s="1"/>
  <c r="K90" i="5"/>
  <c r="L91"/>
  <c r="M50"/>
  <c r="N50" s="1"/>
  <c r="M89"/>
  <c r="N89" s="1"/>
  <c r="M88"/>
  <c r="N88" s="1"/>
  <c r="M86"/>
  <c r="N86" s="1"/>
  <c r="M85"/>
  <c r="N85" s="1"/>
  <c r="M83"/>
  <c r="N83" s="1"/>
  <c r="M82"/>
  <c r="N82" s="1"/>
  <c r="M80"/>
  <c r="N80" s="1"/>
  <c r="M79"/>
  <c r="N79" s="1"/>
  <c r="M77"/>
  <c r="N77" s="1"/>
  <c r="M76"/>
  <c r="N76" s="1"/>
  <c r="M74"/>
  <c r="N74" s="1"/>
  <c r="M73"/>
  <c r="N73" s="1"/>
  <c r="M71"/>
  <c r="M70"/>
  <c r="N70" s="1"/>
  <c r="M68"/>
  <c r="N68" s="1"/>
  <c r="M67"/>
  <c r="N67" s="1"/>
  <c r="M65"/>
  <c r="N65" s="1"/>
  <c r="M64"/>
  <c r="N64" s="1"/>
  <c r="M62"/>
  <c r="N62" s="1"/>
  <c r="M61"/>
  <c r="N61" s="1"/>
  <c r="M59"/>
  <c r="N59" s="1"/>
  <c r="M58"/>
  <c r="N58" s="1"/>
  <c r="M56"/>
  <c r="N56" s="1"/>
  <c r="M55"/>
  <c r="N55" s="1"/>
  <c r="M53"/>
  <c r="N53" s="1"/>
  <c r="M52"/>
  <c r="N52" s="1"/>
  <c r="M49"/>
  <c r="N49" s="1"/>
  <c r="M48"/>
  <c r="N48" s="1"/>
  <c r="M46"/>
  <c r="N46" s="1"/>
  <c r="M45"/>
  <c r="N45" s="1"/>
  <c r="M43"/>
  <c r="N43" s="1"/>
  <c r="M42"/>
  <c r="N42" s="1"/>
  <c r="M40"/>
  <c r="N40" s="1"/>
  <c r="M39"/>
  <c r="N39" s="1"/>
  <c r="M37"/>
  <c r="N37" s="1"/>
  <c r="M36"/>
  <c r="N36" s="1"/>
  <c r="M34"/>
  <c r="N34" s="1"/>
  <c r="M33"/>
  <c r="N33" s="1"/>
  <c r="M31"/>
  <c r="N31" s="1"/>
  <c r="M30"/>
  <c r="N30" s="1"/>
  <c r="M28"/>
  <c r="N28" s="1"/>
  <c r="M27"/>
  <c r="N27" s="1"/>
  <c r="M25"/>
  <c r="N25" s="1"/>
  <c r="M24"/>
  <c r="N24" s="1"/>
  <c r="M22"/>
  <c r="N22" s="1"/>
  <c r="M21"/>
  <c r="N21" s="1"/>
  <c r="M19"/>
  <c r="N19" s="1"/>
  <c r="M18"/>
  <c r="N18" s="1"/>
  <c r="M16"/>
  <c r="N16" s="1"/>
  <c r="M15"/>
  <c r="N15" s="1"/>
  <c r="M13"/>
  <c r="N13" s="1"/>
  <c r="M12"/>
  <c r="N12" s="1"/>
  <c r="M10"/>
  <c r="N10" s="1"/>
  <c r="M9"/>
  <c r="N9" s="1"/>
  <c r="K91"/>
  <c r="L90"/>
  <c r="J91"/>
  <c r="I91"/>
  <c r="H91"/>
  <c r="G91"/>
  <c r="F91"/>
  <c r="E91"/>
  <c r="D91"/>
  <c r="C91"/>
  <c r="J90"/>
  <c r="I90"/>
  <c r="H90"/>
  <c r="G90"/>
  <c r="F90"/>
  <c r="E90"/>
  <c r="D90"/>
  <c r="C90"/>
  <c r="M90" s="1"/>
  <c r="E3"/>
  <c r="G3" s="1"/>
  <c r="I3" s="1"/>
  <c r="K3" s="1"/>
  <c r="L50" i="4"/>
  <c r="K50"/>
  <c r="L91"/>
  <c r="L90"/>
  <c r="K90"/>
  <c r="L89"/>
  <c r="K89"/>
  <c r="L88"/>
  <c r="K88"/>
  <c r="L86"/>
  <c r="K86"/>
  <c r="L85"/>
  <c r="K85"/>
  <c r="K83"/>
  <c r="L83" s="1"/>
  <c r="K82"/>
  <c r="L82" s="1"/>
  <c r="K80"/>
  <c r="L80" s="1"/>
  <c r="K79"/>
  <c r="L79" s="1"/>
  <c r="K77"/>
  <c r="L77" s="1"/>
  <c r="K76"/>
  <c r="L76" s="1"/>
  <c r="K74"/>
  <c r="L74" s="1"/>
  <c r="K73"/>
  <c r="L73" s="1"/>
  <c r="K71"/>
  <c r="L71" s="1"/>
  <c r="K70"/>
  <c r="L70" s="1"/>
  <c r="K68"/>
  <c r="L68" s="1"/>
  <c r="K67"/>
  <c r="L67" s="1"/>
  <c r="K65"/>
  <c r="L65" s="1"/>
  <c r="K64"/>
  <c r="L64" s="1"/>
  <c r="K62"/>
  <c r="L62" s="1"/>
  <c r="K61"/>
  <c r="L61" s="1"/>
  <c r="K59"/>
  <c r="L59" s="1"/>
  <c r="K58"/>
  <c r="L58" s="1"/>
  <c r="K56"/>
  <c r="L56" s="1"/>
  <c r="K55"/>
  <c r="L55" s="1"/>
  <c r="K53"/>
  <c r="L53" s="1"/>
  <c r="K52"/>
  <c r="L52" s="1"/>
  <c r="K49"/>
  <c r="L49" s="1"/>
  <c r="K48"/>
  <c r="L48" s="1"/>
  <c r="K46"/>
  <c r="L46" s="1"/>
  <c r="K45"/>
  <c r="L45" s="1"/>
  <c r="K43"/>
  <c r="L43" s="1"/>
  <c r="K42"/>
  <c r="L42" s="1"/>
  <c r="K40"/>
  <c r="L40" s="1"/>
  <c r="K39"/>
  <c r="L39" s="1"/>
  <c r="K37"/>
  <c r="L37" s="1"/>
  <c r="K36"/>
  <c r="L36" s="1"/>
  <c r="K34"/>
  <c r="L34" s="1"/>
  <c r="K33"/>
  <c r="L33" s="1"/>
  <c r="K31"/>
  <c r="L31" s="1"/>
  <c r="K30"/>
  <c r="L30" s="1"/>
  <c r="K28"/>
  <c r="L28" s="1"/>
  <c r="K27"/>
  <c r="L27" s="1"/>
  <c r="K25"/>
  <c r="L25" s="1"/>
  <c r="K24"/>
  <c r="L24" s="1"/>
  <c r="K22"/>
  <c r="L22" s="1"/>
  <c r="K21"/>
  <c r="L21" s="1"/>
  <c r="K19"/>
  <c r="L19" s="1"/>
  <c r="K18"/>
  <c r="L18" s="1"/>
  <c r="K16"/>
  <c r="L16" s="1"/>
  <c r="K15"/>
  <c r="L15" s="1"/>
  <c r="K13"/>
  <c r="L13" s="1"/>
  <c r="K12"/>
  <c r="L12" s="1"/>
  <c r="K10"/>
  <c r="L10" s="1"/>
  <c r="L9"/>
  <c r="K9"/>
  <c r="G3"/>
  <c r="I3"/>
  <c r="E3"/>
  <c r="C90"/>
  <c r="D90"/>
  <c r="E90"/>
  <c r="F90"/>
  <c r="G90"/>
  <c r="H90"/>
  <c r="I90"/>
  <c r="J90"/>
  <c r="D91"/>
  <c r="E91"/>
  <c r="F91"/>
  <c r="G91"/>
  <c r="H91"/>
  <c r="I91"/>
  <c r="J91"/>
  <c r="C91"/>
  <c r="K91" s="1"/>
  <c r="Z91" i="3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62"/>
  <c r="AB62" s="1"/>
  <c r="AA61"/>
  <c r="AB61" s="1"/>
  <c r="AA59"/>
  <c r="AB59" s="1"/>
  <c r="AA58"/>
  <c r="AB58" s="1"/>
  <c r="AA50"/>
  <c r="AB50" s="1"/>
  <c r="AA49"/>
  <c r="AB49" s="1"/>
  <c r="AA48"/>
  <c r="AB48" s="1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A24"/>
  <c r="AB24" s="1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A10"/>
  <c r="AB10" s="1"/>
  <c r="AA9"/>
  <c r="AB9" s="1"/>
  <c r="AB89" i="2"/>
  <c r="AB88"/>
  <c r="AB86"/>
  <c r="AB85"/>
  <c r="AB83"/>
  <c r="AB82"/>
  <c r="AB80"/>
  <c r="AB79"/>
  <c r="AB77"/>
  <c r="AB76"/>
  <c r="AB74"/>
  <c r="AB73"/>
  <c r="AB71"/>
  <c r="AB70"/>
  <c r="AB68"/>
  <c r="AB67"/>
  <c r="AB65"/>
  <c r="AB64"/>
  <c r="AB62"/>
  <c r="AB61"/>
  <c r="AB59"/>
  <c r="AB58"/>
  <c r="AB49"/>
  <c r="AB48"/>
  <c r="AB46"/>
  <c r="AB45"/>
  <c r="AB43"/>
  <c r="AB42"/>
  <c r="AB40"/>
  <c r="AB39"/>
  <c r="AB37"/>
  <c r="AB36"/>
  <c r="AB34"/>
  <c r="AB33"/>
  <c r="AB31"/>
  <c r="AB30"/>
  <c r="AB28"/>
  <c r="AB27"/>
  <c r="AB25"/>
  <c r="AB24"/>
  <c r="AB22"/>
  <c r="AB21"/>
  <c r="AB19"/>
  <c r="AB18"/>
  <c r="AB16"/>
  <c r="AB15"/>
  <c r="AB13"/>
  <c r="AB12"/>
  <c r="AB10"/>
  <c r="AB9"/>
  <c r="C91"/>
  <c r="C90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A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A90"/>
  <c r="AA89"/>
  <c r="AA88"/>
  <c r="AA27"/>
  <c r="R91" i="7" l="1"/>
  <c r="R90"/>
  <c r="P90" i="6"/>
  <c r="M91" i="5"/>
  <c r="N90"/>
  <c r="N71"/>
  <c r="N91"/>
  <c r="AA91" i="3"/>
  <c r="AA90"/>
  <c r="AB90" s="1"/>
  <c r="AB91"/>
  <c r="AB90" i="2"/>
  <c r="AB91"/>
  <c r="AA21" l="1"/>
  <c r="AB91" i="1"/>
  <c r="AA91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D91"/>
  <c r="D90"/>
  <c r="C91"/>
  <c r="C90"/>
  <c r="AA90" s="1"/>
  <c r="AB73"/>
  <c r="AB71"/>
  <c r="AB70"/>
  <c r="AB68"/>
  <c r="AB67"/>
  <c r="AB65"/>
  <c r="AB64"/>
  <c r="AB62"/>
  <c r="AB61"/>
  <c r="AB59"/>
  <c r="AB58"/>
  <c r="AB49"/>
  <c r="AB48"/>
  <c r="AB46"/>
  <c r="AB45"/>
  <c r="AB43"/>
  <c r="AB42"/>
  <c r="AB40"/>
  <c r="AB39"/>
  <c r="AB37"/>
  <c r="AB36"/>
  <c r="AB34"/>
  <c r="AB33"/>
  <c r="AB31"/>
  <c r="AB30"/>
  <c r="AB28"/>
  <c r="AB27"/>
  <c r="AB25"/>
  <c r="AB24"/>
  <c r="AB22"/>
  <c r="AB21"/>
  <c r="AB19"/>
  <c r="AB18"/>
  <c r="AB16"/>
  <c r="AB15"/>
  <c r="AB13"/>
  <c r="AB12"/>
  <c r="AB10"/>
  <c r="AB9"/>
  <c r="AB90" l="1"/>
  <c r="AA86" i="2"/>
  <c r="AA85"/>
  <c r="AA83"/>
  <c r="AA82"/>
  <c r="AA80"/>
  <c r="AA79"/>
  <c r="AA77"/>
  <c r="AA76"/>
  <c r="AA74"/>
  <c r="AA73"/>
  <c r="AA71"/>
  <c r="AA70"/>
  <c r="AA68"/>
  <c r="AA67"/>
  <c r="AA65"/>
  <c r="AA64"/>
  <c r="AA62"/>
  <c r="AA61"/>
  <c r="AA59"/>
  <c r="AA58"/>
  <c r="AB50"/>
  <c r="AA50"/>
  <c r="AA49"/>
  <c r="AA48"/>
  <c r="AA46"/>
  <c r="AA45"/>
  <c r="AA43"/>
  <c r="AA42"/>
  <c r="AA40"/>
  <c r="AA39"/>
  <c r="AA37"/>
  <c r="AA36"/>
  <c r="AA34"/>
  <c r="AA33"/>
  <c r="AA31"/>
  <c r="AA30"/>
  <c r="AA28"/>
  <c r="AA25"/>
  <c r="AA24"/>
  <c r="AA22"/>
  <c r="AA19"/>
  <c r="AA18"/>
  <c r="AA16"/>
  <c r="AA15"/>
  <c r="AA13"/>
  <c r="AA12"/>
  <c r="AA10"/>
  <c r="AA9"/>
  <c r="AA3" i="1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A71"/>
  <c r="AA70"/>
  <c r="AA68"/>
  <c r="AA67"/>
  <c r="AA65"/>
  <c r="AA64"/>
  <c r="AA62"/>
  <c r="AA61"/>
  <c r="AA59"/>
  <c r="AA58"/>
  <c r="AA50"/>
  <c r="AB50" s="1"/>
  <c r="AA49"/>
  <c r="AA48"/>
  <c r="AA46"/>
  <c r="AA45"/>
  <c r="AA43"/>
  <c r="AA42"/>
  <c r="AA40"/>
  <c r="AA39"/>
  <c r="AA37"/>
  <c r="AA36"/>
  <c r="AA34"/>
  <c r="AA33"/>
  <c r="AA31"/>
  <c r="AA30"/>
  <c r="AA28"/>
  <c r="AA27"/>
  <c r="AA25"/>
  <c r="AA24"/>
  <c r="AA22"/>
  <c r="AA21"/>
  <c r="AA19"/>
  <c r="AA18"/>
  <c r="AA16"/>
  <c r="AA15"/>
  <c r="AA13"/>
  <c r="AA12"/>
  <c r="AA10"/>
  <c r="AA9"/>
  <c r="AA9" i="12"/>
  <c r="AA3"/>
  <c r="Z91"/>
  <c r="Y90"/>
  <c r="Y91" l="1"/>
  <c r="Z90"/>
  <c r="AA89"/>
  <c r="AA88"/>
  <c r="AA86"/>
  <c r="AB86" s="1"/>
  <c r="AA85"/>
  <c r="AB85" s="1"/>
  <c r="AA83"/>
  <c r="AB83" s="1"/>
  <c r="AA82"/>
  <c r="AB82" s="1"/>
  <c r="AA80"/>
  <c r="AB79"/>
  <c r="AA79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62"/>
  <c r="AB62" s="1"/>
  <c r="AA61"/>
  <c r="AB61" s="1"/>
  <c r="AA59"/>
  <c r="AB59" s="1"/>
  <c r="AA58"/>
  <c r="AB58" s="1"/>
  <c r="AB50"/>
  <c r="AA50"/>
  <c r="AA49"/>
  <c r="AB49" s="1"/>
  <c r="AA48"/>
  <c r="AB48" s="1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B24"/>
  <c r="AA24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B10"/>
  <c r="AA10"/>
  <c r="AB9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A91" s="1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A90" s="1"/>
  <c r="X91" i="11"/>
  <c r="W91"/>
  <c r="Y91" s="1"/>
  <c r="X90"/>
  <c r="W90"/>
  <c r="Y90" s="1"/>
  <c r="Y89"/>
  <c r="Z89" s="1"/>
  <c r="Y88"/>
  <c r="Z88" s="1"/>
  <c r="Y86"/>
  <c r="Z86" s="1"/>
  <c r="Z85"/>
  <c r="Y85"/>
  <c r="Z83"/>
  <c r="Y83"/>
  <c r="Y82"/>
  <c r="Z82" s="1"/>
  <c r="Y80"/>
  <c r="Z80" s="1"/>
  <c r="Z79"/>
  <c r="Y79"/>
  <c r="Y77"/>
  <c r="Z77" s="1"/>
  <c r="Y76"/>
  <c r="Z76" s="1"/>
  <c r="Z74"/>
  <c r="Y74"/>
  <c r="Y73"/>
  <c r="Z73" s="1"/>
  <c r="Y71"/>
  <c r="Z71" s="1"/>
  <c r="Y70"/>
  <c r="Z70" s="1"/>
  <c r="Y68"/>
  <c r="Z68" s="1"/>
  <c r="Y67"/>
  <c r="Z67" s="1"/>
  <c r="Y65"/>
  <c r="Z65" s="1"/>
  <c r="Y64"/>
  <c r="Z64" s="1"/>
  <c r="Y62"/>
  <c r="Y61"/>
  <c r="Y59"/>
  <c r="Z59" s="1"/>
  <c r="Y58"/>
  <c r="Z58" s="1"/>
  <c r="Y50"/>
  <c r="Z50" s="1"/>
  <c r="Y49"/>
  <c r="Z49" s="1"/>
  <c r="Y48"/>
  <c r="Z48" s="1"/>
  <c r="Y46"/>
  <c r="Z46" s="1"/>
  <c r="Y45"/>
  <c r="Z45" s="1"/>
  <c r="Y43"/>
  <c r="Z43" s="1"/>
  <c r="Y42"/>
  <c r="Z42" s="1"/>
  <c r="Y40"/>
  <c r="Z40" s="1"/>
  <c r="Y39"/>
  <c r="Z39" s="1"/>
  <c r="Y37"/>
  <c r="Z37" s="1"/>
  <c r="Y36"/>
  <c r="Z36" s="1"/>
  <c r="Y34"/>
  <c r="Z34" s="1"/>
  <c r="Y33"/>
  <c r="Z33" s="1"/>
  <c r="Y31"/>
  <c r="Z31" s="1"/>
  <c r="Y30"/>
  <c r="Z30" s="1"/>
  <c r="Y28"/>
  <c r="Z28" s="1"/>
  <c r="Y27"/>
  <c r="Z27" s="1"/>
  <c r="Y25"/>
  <c r="Z25" s="1"/>
  <c r="Y24"/>
  <c r="Z24" s="1"/>
  <c r="Y22"/>
  <c r="Z22" s="1"/>
  <c r="Y21"/>
  <c r="Z21" s="1"/>
  <c r="Y19"/>
  <c r="Z19" s="1"/>
  <c r="Y18"/>
  <c r="Z18" s="1"/>
  <c r="Y16"/>
  <c r="Z16" s="1"/>
  <c r="Y15"/>
  <c r="Z15" s="1"/>
  <c r="Y13"/>
  <c r="Z13" s="1"/>
  <c r="Y12"/>
  <c r="Z12" s="1"/>
  <c r="Y10"/>
  <c r="Z10" s="1"/>
  <c r="Y50" i="10"/>
  <c r="Z50" s="1"/>
  <c r="Y89"/>
  <c r="Z89" s="1"/>
  <c r="Y88"/>
  <c r="Z88" s="1"/>
  <c r="Y86"/>
  <c r="Z86" s="1"/>
  <c r="Y85"/>
  <c r="Z85" s="1"/>
  <c r="Y83"/>
  <c r="Z83" s="1"/>
  <c r="Y82"/>
  <c r="Z82" s="1"/>
  <c r="Y80"/>
  <c r="Z80" s="1"/>
  <c r="Y79"/>
  <c r="Z79" s="1"/>
  <c r="Y77"/>
  <c r="Z77" s="1"/>
  <c r="Y76"/>
  <c r="Z76" s="1"/>
  <c r="Y74"/>
  <c r="Z74" s="1"/>
  <c r="Y73"/>
  <c r="Z73" s="1"/>
  <c r="Y71"/>
  <c r="Z71" s="1"/>
  <c r="Y70"/>
  <c r="Z70" s="1"/>
  <c r="Y68"/>
  <c r="Z68" s="1"/>
  <c r="Y67"/>
  <c r="Z67" s="1"/>
  <c r="Y65"/>
  <c r="Z65" s="1"/>
  <c r="Y64"/>
  <c r="Z64" s="1"/>
  <c r="Y62"/>
  <c r="Y61"/>
  <c r="Y59"/>
  <c r="Z59" s="1"/>
  <c r="Y58"/>
  <c r="Y49"/>
  <c r="Z49" s="1"/>
  <c r="Y48"/>
  <c r="Z48" s="1"/>
  <c r="Y46"/>
  <c r="Z46" s="1"/>
  <c r="Y45"/>
  <c r="Z45" s="1"/>
  <c r="Y43"/>
  <c r="Z43" s="1"/>
  <c r="Y42"/>
  <c r="Z42" s="1"/>
  <c r="Y40"/>
  <c r="Z40" s="1"/>
  <c r="Y39"/>
  <c r="Z39" s="1"/>
  <c r="Y37"/>
  <c r="Z37" s="1"/>
  <c r="Y36"/>
  <c r="Z36" s="1"/>
  <c r="Y34"/>
  <c r="Z34" s="1"/>
  <c r="Y33"/>
  <c r="Z33" s="1"/>
  <c r="Y31"/>
  <c r="Z31" s="1"/>
  <c r="Y30"/>
  <c r="Z30" s="1"/>
  <c r="Y28"/>
  <c r="Z28" s="1"/>
  <c r="Y27"/>
  <c r="Z27" s="1"/>
  <c r="Y25"/>
  <c r="Z25" s="1"/>
  <c r="Y24"/>
  <c r="Z24" s="1"/>
  <c r="Y22"/>
  <c r="Z22" s="1"/>
  <c r="Y21"/>
  <c r="Z21" s="1"/>
  <c r="Y19"/>
  <c r="Z19" s="1"/>
  <c r="Y18"/>
  <c r="Z18" s="1"/>
  <c r="Y16"/>
  <c r="Z16" s="1"/>
  <c r="Y15"/>
  <c r="Z15" s="1"/>
  <c r="Y13"/>
  <c r="Z13" s="1"/>
  <c r="Y12"/>
  <c r="Z12" s="1"/>
  <c r="Y10"/>
  <c r="Z10" s="1"/>
  <c r="Z9"/>
  <c r="U90"/>
  <c r="Z90" i="11" l="1"/>
  <c r="Z91"/>
  <c r="AB91" i="12"/>
  <c r="AB90"/>
  <c r="U91" i="10"/>
  <c r="V91"/>
  <c r="V90"/>
  <c r="S90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T90"/>
  <c r="R90"/>
  <c r="Q90"/>
  <c r="P90"/>
  <c r="O90"/>
  <c r="N90"/>
  <c r="M90"/>
  <c r="L90"/>
  <c r="K90"/>
  <c r="J90"/>
  <c r="I90"/>
  <c r="H90"/>
  <c r="G90"/>
  <c r="F90"/>
  <c r="E90"/>
  <c r="D90"/>
  <c r="C90"/>
  <c r="T91" i="9"/>
  <c r="T90"/>
  <c r="U50"/>
  <c r="V50" s="1"/>
  <c r="S91"/>
  <c r="U91" s="1"/>
  <c r="U90"/>
  <c r="U89"/>
  <c r="U88"/>
  <c r="U86"/>
  <c r="V86" s="1"/>
  <c r="U85"/>
  <c r="V85" s="1"/>
  <c r="U83"/>
  <c r="V83" s="1"/>
  <c r="V82"/>
  <c r="U77"/>
  <c r="V77" s="1"/>
  <c r="U76"/>
  <c r="V76" s="1"/>
  <c r="U74"/>
  <c r="V74" s="1"/>
  <c r="U73"/>
  <c r="V73" s="1"/>
  <c r="U71"/>
  <c r="V71" s="1"/>
  <c r="U70"/>
  <c r="V70" s="1"/>
  <c r="U68"/>
  <c r="V68" s="1"/>
  <c r="U67"/>
  <c r="V67" s="1"/>
  <c r="U65"/>
  <c r="V65" s="1"/>
  <c r="U64"/>
  <c r="V64" s="1"/>
  <c r="U62"/>
  <c r="U61"/>
  <c r="U59"/>
  <c r="V59" s="1"/>
  <c r="U58"/>
  <c r="V58" s="1"/>
  <c r="U49"/>
  <c r="V49" s="1"/>
  <c r="U48"/>
  <c r="V48" s="1"/>
  <c r="U46"/>
  <c r="V46" s="1"/>
  <c r="U45"/>
  <c r="V45" s="1"/>
  <c r="U43"/>
  <c r="V43" s="1"/>
  <c r="U42"/>
  <c r="V42" s="1"/>
  <c r="U40"/>
  <c r="V40" s="1"/>
  <c r="U39"/>
  <c r="V39" s="1"/>
  <c r="U37"/>
  <c r="V37" s="1"/>
  <c r="U36"/>
  <c r="V36" s="1"/>
  <c r="U34"/>
  <c r="V34" s="1"/>
  <c r="U33"/>
  <c r="V33" s="1"/>
  <c r="U31"/>
  <c r="V31" s="1"/>
  <c r="U30"/>
  <c r="V30" s="1"/>
  <c r="U28"/>
  <c r="V28" s="1"/>
  <c r="U27"/>
  <c r="V27" s="1"/>
  <c r="U25"/>
  <c r="V25" s="1"/>
  <c r="U24"/>
  <c r="V24" s="1"/>
  <c r="U22"/>
  <c r="V22" s="1"/>
  <c r="U21"/>
  <c r="V21" s="1"/>
  <c r="U19"/>
  <c r="V19" s="1"/>
  <c r="U18"/>
  <c r="V18" s="1"/>
  <c r="U16"/>
  <c r="U15"/>
  <c r="V15" s="1"/>
  <c r="U13"/>
  <c r="V13" s="1"/>
  <c r="U12"/>
  <c r="V12" s="1"/>
  <c r="U10"/>
  <c r="V10" s="1"/>
  <c r="U9"/>
  <c r="V9" s="1"/>
  <c r="S86" i="8"/>
  <c r="T86" s="1"/>
  <c r="S85"/>
  <c r="T85" s="1"/>
  <c r="S89"/>
  <c r="S88"/>
  <c r="S77"/>
  <c r="T77" s="1"/>
  <c r="S76"/>
  <c r="T76" s="1"/>
  <c r="S74"/>
  <c r="T74" s="1"/>
  <c r="S73"/>
  <c r="T73" s="1"/>
  <c r="S71"/>
  <c r="T71" s="1"/>
  <c r="S70"/>
  <c r="T70" s="1"/>
  <c r="S68"/>
  <c r="T68" s="1"/>
  <c r="S67"/>
  <c r="T67" s="1"/>
  <c r="S65"/>
  <c r="T65" s="1"/>
  <c r="S64"/>
  <c r="T64" s="1"/>
  <c r="S62"/>
  <c r="S61"/>
  <c r="S59"/>
  <c r="T59" s="1"/>
  <c r="S58"/>
  <c r="T58" s="1"/>
  <c r="S50"/>
  <c r="T50" s="1"/>
  <c r="S49"/>
  <c r="T49" s="1"/>
  <c r="S48"/>
  <c r="T48" s="1"/>
  <c r="S46"/>
  <c r="T46" s="1"/>
  <c r="S45"/>
  <c r="T45" s="1"/>
  <c r="S43"/>
  <c r="T43" s="1"/>
  <c r="S42"/>
  <c r="T42" s="1"/>
  <c r="S40"/>
  <c r="T40" s="1"/>
  <c r="S39"/>
  <c r="T39" s="1"/>
  <c r="S37"/>
  <c r="T37" s="1"/>
  <c r="S36"/>
  <c r="T36" s="1"/>
  <c r="S34"/>
  <c r="T34" s="1"/>
  <c r="S33"/>
  <c r="T33" s="1"/>
  <c r="S31"/>
  <c r="T31" s="1"/>
  <c r="S30"/>
  <c r="T30" s="1"/>
  <c r="S28"/>
  <c r="T28" s="1"/>
  <c r="S27"/>
  <c r="T27" s="1"/>
  <c r="S25"/>
  <c r="T25" s="1"/>
  <c r="S24"/>
  <c r="T24" s="1"/>
  <c r="S22"/>
  <c r="T22" s="1"/>
  <c r="S21"/>
  <c r="T21" s="1"/>
  <c r="S19"/>
  <c r="T19" s="1"/>
  <c r="S18"/>
  <c r="T18" s="1"/>
  <c r="S15"/>
  <c r="T15" s="1"/>
  <c r="S13"/>
  <c r="T13" s="1"/>
  <c r="S12"/>
  <c r="T12" s="1"/>
  <c r="Y91" i="10" l="1"/>
  <c r="V90" i="9"/>
  <c r="V91"/>
</calcChain>
</file>

<file path=xl/sharedStrings.xml><?xml version="1.0" encoding="utf-8"?>
<sst xmlns="http://schemas.openxmlformats.org/spreadsheetml/2006/main" count="1386" uniqueCount="75">
  <si>
    <t>№ п/п</t>
  </si>
  <si>
    <t>Наименование поставщика</t>
  </si>
  <si>
    <t>объем</t>
  </si>
  <si>
    <t>Цена</t>
  </si>
  <si>
    <t>покупки</t>
  </si>
  <si>
    <t>кВтч</t>
  </si>
  <si>
    <t>руб./кВт.ч</t>
  </si>
  <si>
    <t>ООО "ЕвроХим-Белореченские Минудобрения"</t>
  </si>
  <si>
    <t>ОАО "Новороссийский судоремонтный завод"</t>
  </si>
  <si>
    <t>ЗАО "РАМО-М" филиал "Краснодарское военно-энергетическое предприятие"</t>
  </si>
  <si>
    <t>-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</si>
  <si>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</si>
  <si>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электроэнергия</t>
  </si>
  <si>
    <t>мощность</t>
  </si>
  <si>
    <t>Итого блок-станции: мощность</t>
  </si>
  <si>
    <t>Итого блок-станции: электроэнергия</t>
  </si>
  <si>
    <t>ООО "КомЭнерго"</t>
  </si>
  <si>
    <t>ОАО "Викор"</t>
  </si>
  <si>
    <t xml:space="preserve"> ОАО "Павловский сахарный завод"</t>
  </si>
  <si>
    <t>ЗАО "Сахарный комбинат Тихорецкий"</t>
  </si>
  <si>
    <t>ЗАО "Сахарный комбинат "Курганинский"</t>
  </si>
  <si>
    <t>ОАО "Кристалл-2"</t>
  </si>
  <si>
    <t>10</t>
  </si>
  <si>
    <t>11</t>
  </si>
  <si>
    <t>ООО "Лабинск-Сахар"</t>
  </si>
  <si>
    <t>ФГУП "ФТ-Центр"</t>
  </si>
  <si>
    <t>АО "Успенский сахарник"</t>
  </si>
  <si>
    <t>АО фирма "Агрокомплекс" предприятие Кристалл</t>
  </si>
  <si>
    <t>АО "Кубаньжелдормаш"</t>
  </si>
  <si>
    <t>ООО "РН-Туапсинский НПЗ"</t>
  </si>
  <si>
    <t>ООО "ГТ Энерго"</t>
  </si>
  <si>
    <t>ОАО "Динсксахар"</t>
  </si>
  <si>
    <t>12</t>
  </si>
  <si>
    <t>13</t>
  </si>
  <si>
    <t>14</t>
  </si>
  <si>
    <t>ООО "ЕГК"</t>
  </si>
  <si>
    <t xml:space="preserve"> ПАО "Каневсксахар"   </t>
  </si>
  <si>
    <t xml:space="preserve">ЗАО "Тбилисский сахарный завод" </t>
  </si>
  <si>
    <t>9</t>
  </si>
  <si>
    <t>8</t>
  </si>
  <si>
    <t>ООО "Хоста" ахун</t>
  </si>
  <si>
    <t>ООО "Хоста" мамайка</t>
  </si>
  <si>
    <t>ООО "Лукойл-Экоэнерго" МайГЭС</t>
  </si>
  <si>
    <t>ООО "Лукойл-Экоэнерго" КПГЭС</t>
  </si>
  <si>
    <t>ООО "Гирей-Сахар"</t>
  </si>
  <si>
    <t>АО "Кореновсксахар"</t>
  </si>
  <si>
    <t>АО "Сахарный завод "Свобода"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</si>
  <si>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</si>
  <si>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</si>
  <si>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</si>
  <si>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</si>
  <si>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</si>
  <si>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</si>
  <si>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</si>
  <si>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</si>
  <si>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ОАО «Фанагория»</t>
  </si>
  <si>
    <t>Сентябрь 2018</t>
  </si>
  <si>
    <t>Октябрь 2018</t>
  </si>
  <si>
    <t>Ноябрь 2018</t>
  </si>
  <si>
    <t>ООО "РГК"</t>
  </si>
  <si>
    <t>январь 2019</t>
  </si>
  <si>
    <t>Январь-Февраль 2019</t>
  </si>
  <si>
    <t>Январь-Март 2019</t>
  </si>
  <si>
    <t>Январь-Апрель 2019</t>
  </si>
  <si>
    <t>Январь-Май 2019</t>
  </si>
  <si>
    <t>Январь-Июнь 2019</t>
  </si>
  <si>
    <t>Январь-Июль 2019</t>
  </si>
  <si>
    <t>Январь-Август 2019</t>
  </si>
  <si>
    <t>Январь-Сентябрь 2019</t>
  </si>
  <si>
    <t>Январь-Октябрь 2019</t>
  </si>
  <si>
    <t>Январь-Ноябрь 2019</t>
  </si>
  <si>
    <t>Январь-Декабрь 2019</t>
  </si>
  <si>
    <t>Январь-Декабрь 2020</t>
  </si>
  <si>
    <t>ООО "Хоста" № 333</t>
  </si>
  <si>
    <t>ООО "Хоста" № 334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</si>
</sst>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0.00000"/>
    <numFmt numFmtId="166" formatCode="#,##0.000"/>
    <numFmt numFmtId="167" formatCode="0.000"/>
    <numFmt numFmtId="168" formatCode="[$-419]mmmm\ yyyy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9" xfId="0" applyFont="1" applyFill="1" applyBorder="1"/>
    <xf numFmtId="1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3" fontId="0" fillId="0" borderId="0" xfId="0" applyNumberFormat="1"/>
    <xf numFmtId="4" fontId="0" fillId="0" borderId="0" xfId="0" applyNumberForma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0" fontId="1" fillId="0" borderId="13" xfId="0" applyFont="1" applyBorder="1"/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4" fillId="2" borderId="9" xfId="0" applyNumberFormat="1" applyFont="1" applyFill="1" applyBorder="1"/>
    <xf numFmtId="0" fontId="1" fillId="0" borderId="13" xfId="0" applyFont="1" applyBorder="1" applyAlignment="1">
      <alignment horizontal="right"/>
    </xf>
    <xf numFmtId="164" fontId="0" fillId="0" borderId="0" xfId="0" applyNumberFormat="1"/>
    <xf numFmtId="0" fontId="1" fillId="4" borderId="14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49" fontId="0" fillId="4" borderId="24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2" borderId="25" xfId="0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0" fontId="0" fillId="2" borderId="27" xfId="0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164" fontId="4" fillId="2" borderId="20" xfId="0" applyNumberFormat="1" applyFont="1" applyFill="1" applyBorder="1"/>
    <xf numFmtId="0" fontId="1" fillId="0" borderId="14" xfId="0" applyFont="1" applyBorder="1" applyAlignment="1">
      <alignment horizontal="left"/>
    </xf>
    <xf numFmtId="1" fontId="3" fillId="6" borderId="17" xfId="0" applyNumberFormat="1" applyFont="1" applyFill="1" applyBorder="1" applyAlignment="1">
      <alignment horizontal="right"/>
    </xf>
    <xf numFmtId="2" fontId="3" fillId="6" borderId="17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21" xfId="0" applyFont="1" applyBorder="1" applyAlignment="1">
      <alignment horizontal="left"/>
    </xf>
    <xf numFmtId="4" fontId="2" fillId="4" borderId="14" xfId="0" applyNumberFormat="1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" fontId="2" fillId="3" borderId="17" xfId="0" applyNumberFormat="1" applyFont="1" applyFill="1" applyBorder="1" applyAlignment="1">
      <alignment horizontal="right"/>
    </xf>
    <xf numFmtId="1" fontId="2" fillId="4" borderId="14" xfId="0" applyNumberFormat="1" applyFont="1" applyFill="1" applyBorder="1" applyAlignment="1">
      <alignment horizontal="right"/>
    </xf>
    <xf numFmtId="1" fontId="2" fillId="4" borderId="15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" fontId="2" fillId="6" borderId="17" xfId="0" applyNumberFormat="1" applyFont="1" applyFill="1" applyBorder="1" applyAlignment="1">
      <alignment horizontal="right"/>
    </xf>
    <xf numFmtId="164" fontId="2" fillId="6" borderId="18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1" fontId="2" fillId="3" borderId="18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3" fillId="6" borderId="19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6" fontId="2" fillId="3" borderId="17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right"/>
    </xf>
    <xf numFmtId="165" fontId="3" fillId="6" borderId="17" xfId="0" applyNumberFormat="1" applyFon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166" fontId="2" fillId="5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166" fontId="4" fillId="2" borderId="11" xfId="0" applyNumberFormat="1" applyFont="1" applyFill="1" applyBorder="1"/>
    <xf numFmtId="164" fontId="4" fillId="2" borderId="11" xfId="0" applyNumberFormat="1" applyFont="1" applyFill="1" applyBorder="1"/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right"/>
    </xf>
    <xf numFmtId="164" fontId="2" fillId="3" borderId="17" xfId="0" applyNumberFormat="1" applyFont="1" applyFill="1" applyBorder="1" applyAlignment="1">
      <alignment horizontal="right"/>
    </xf>
    <xf numFmtId="166" fontId="4" fillId="2" borderId="9" xfId="0" applyNumberFormat="1" applyFont="1" applyFill="1" applyBorder="1"/>
    <xf numFmtId="166" fontId="2" fillId="3" borderId="13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/>
    </xf>
    <xf numFmtId="167" fontId="3" fillId="6" borderId="2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67" fontId="3" fillId="6" borderId="19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right"/>
    </xf>
    <xf numFmtId="2" fontId="3" fillId="0" borderId="40" xfId="0" applyNumberFormat="1" applyFont="1" applyFill="1" applyBorder="1" applyAlignment="1">
      <alignment horizontal="right"/>
    </xf>
    <xf numFmtId="2" fontId="3" fillId="6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2" fontId="3" fillId="6" borderId="43" xfId="0" applyNumberFormat="1" applyFont="1" applyFill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166" fontId="2" fillId="3" borderId="43" xfId="0" applyNumberFormat="1" applyFont="1" applyFill="1" applyBorder="1" applyAlignment="1">
      <alignment horizontal="right"/>
    </xf>
    <xf numFmtId="4" fontId="2" fillId="4" borderId="39" xfId="0" applyNumberFormat="1" applyFont="1" applyFill="1" applyBorder="1" applyAlignment="1">
      <alignment horizontal="right"/>
    </xf>
    <xf numFmtId="1" fontId="2" fillId="4" borderId="39" xfId="0" applyNumberFormat="1" applyFont="1" applyFill="1" applyBorder="1" applyAlignment="1">
      <alignment horizontal="right"/>
    </xf>
    <xf numFmtId="1" fontId="3" fillId="6" borderId="43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6" borderId="43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1" fontId="2" fillId="3" borderId="43" xfId="0" applyNumberFormat="1" applyFont="1" applyFill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3" borderId="44" xfId="0" applyNumberFormat="1" applyFont="1" applyFill="1" applyBorder="1" applyAlignment="1">
      <alignment horizontal="right"/>
    </xf>
    <xf numFmtId="4" fontId="2" fillId="3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 vertical="center"/>
    </xf>
    <xf numFmtId="4" fontId="2" fillId="3" borderId="41" xfId="0" applyNumberFormat="1" applyFont="1" applyFill="1" applyBorder="1" applyAlignment="1">
      <alignment horizontal="right"/>
    </xf>
    <xf numFmtId="4" fontId="2" fillId="3" borderId="42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3" fontId="4" fillId="2" borderId="40" xfId="0" applyNumberFormat="1" applyFont="1" applyFill="1" applyBorder="1"/>
    <xf numFmtId="4" fontId="4" fillId="2" borderId="42" xfId="0" applyNumberFormat="1" applyFont="1" applyFill="1" applyBorder="1"/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167" fontId="3" fillId="6" borderId="50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4" fontId="2" fillId="4" borderId="48" xfId="0" applyNumberFormat="1" applyFont="1" applyFill="1" applyBorder="1" applyAlignment="1">
      <alignment horizontal="right"/>
    </xf>
    <xf numFmtId="1" fontId="2" fillId="4" borderId="48" xfId="0" applyNumberFormat="1" applyFont="1" applyFill="1" applyBorder="1" applyAlignment="1">
      <alignment horizontal="right"/>
    </xf>
    <xf numFmtId="3" fontId="2" fillId="5" borderId="51" xfId="0" applyNumberFormat="1" applyFont="1" applyFill="1" applyBorder="1" applyAlignment="1">
      <alignment horizontal="right"/>
    </xf>
    <xf numFmtId="2" fontId="3" fillId="0" borderId="48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2" fillId="6" borderId="52" xfId="0" applyNumberFormat="1" applyFont="1" applyFill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1" fontId="2" fillId="3" borderId="52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 vertical="center"/>
    </xf>
    <xf numFmtId="3" fontId="4" fillId="2" borderId="53" xfId="0" applyNumberFormat="1" applyFont="1" applyFill="1" applyBorder="1"/>
    <xf numFmtId="166" fontId="4" fillId="2" borderId="49" xfId="0" applyNumberFormat="1" applyFont="1" applyFill="1" applyBorder="1"/>
    <xf numFmtId="0" fontId="4" fillId="0" borderId="5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6" borderId="29" xfId="0" applyNumberFormat="1" applyFont="1" applyFill="1" applyBorder="1" applyAlignment="1">
      <alignment horizontal="right"/>
    </xf>
    <xf numFmtId="2" fontId="3" fillId="6" borderId="22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6" fontId="2" fillId="3" borderId="29" xfId="0" applyNumberFormat="1" applyFont="1" applyFill="1" applyBorder="1" applyAlignment="1">
      <alignment horizontal="right"/>
    </xf>
    <xf numFmtId="166" fontId="2" fillId="3" borderId="22" xfId="0" applyNumberFormat="1" applyFont="1" applyFill="1" applyBorder="1" applyAlignment="1">
      <alignment horizontal="right"/>
    </xf>
    <xf numFmtId="4" fontId="2" fillId="4" borderId="24" xfId="0" applyNumberFormat="1" applyFont="1" applyFill="1" applyBorder="1" applyAlignment="1">
      <alignment horizontal="right"/>
    </xf>
    <xf numFmtId="4" fontId="2" fillId="4" borderId="15" xfId="0" applyNumberFormat="1" applyFont="1" applyFill="1" applyBorder="1" applyAlignment="1">
      <alignment horizontal="right"/>
    </xf>
    <xf numFmtId="1" fontId="2" fillId="4" borderId="24" xfId="0" applyNumberFormat="1" applyFont="1" applyFill="1" applyBorder="1" applyAlignment="1">
      <alignment horizontal="right"/>
    </xf>
    <xf numFmtId="1" fontId="3" fillId="6" borderId="22" xfId="0" applyNumberFormat="1" applyFont="1" applyFill="1" applyBorder="1" applyAlignment="1">
      <alignment horizontal="right"/>
    </xf>
    <xf numFmtId="3" fontId="2" fillId="5" borderId="28" xfId="0" applyNumberFormat="1" applyFont="1" applyFill="1" applyBorder="1" applyAlignment="1">
      <alignment horizontal="right"/>
    </xf>
    <xf numFmtId="3" fontId="2" fillId="5" borderId="23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6" borderId="26" xfId="0" applyNumberFormat="1" applyFont="1" applyFill="1" applyBorder="1" applyAlignment="1">
      <alignment horizontal="right"/>
    </xf>
    <xf numFmtId="4" fontId="2" fillId="6" borderId="18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" fontId="2" fillId="3" borderId="26" xfId="0" applyNumberFormat="1" applyFont="1" applyFill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3" borderId="28" xfId="0" applyNumberFormat="1" applyFont="1" applyFill="1" applyBorder="1" applyAlignment="1">
      <alignment horizontal="right"/>
    </xf>
    <xf numFmtId="4" fontId="2" fillId="3" borderId="23" xfId="0" applyNumberFormat="1" applyFont="1" applyFill="1" applyBorder="1" applyAlignment="1">
      <alignment horizontal="right"/>
    </xf>
    <xf numFmtId="4" fontId="2" fillId="3" borderId="29" xfId="0" applyNumberFormat="1" applyFont="1" applyFill="1" applyBorder="1" applyAlignment="1">
      <alignment horizontal="right"/>
    </xf>
    <xf numFmtId="4" fontId="2" fillId="3" borderId="22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3" fontId="4" fillId="2" borderId="27" xfId="0" applyNumberFormat="1" applyFont="1" applyFill="1" applyBorder="1"/>
    <xf numFmtId="3" fontId="4" fillId="2" borderId="20" xfId="0" applyNumberFormat="1" applyFont="1" applyFill="1" applyBorder="1"/>
    <xf numFmtId="4" fontId="4" fillId="2" borderId="26" xfId="0" applyNumberFormat="1" applyFont="1" applyFill="1" applyBorder="1"/>
    <xf numFmtId="4" fontId="4" fillId="2" borderId="18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2" fontId="3" fillId="0" borderId="55" xfId="0" applyNumberFormat="1" applyFont="1" applyFill="1" applyBorder="1" applyAlignment="1">
      <alignment horizontal="right"/>
    </xf>
    <xf numFmtId="2" fontId="3" fillId="0" borderId="56" xfId="0" applyNumberFormat="1" applyFont="1" applyFill="1" applyBorder="1" applyAlignment="1">
      <alignment horizontal="right"/>
    </xf>
    <xf numFmtId="2" fontId="3" fillId="6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166" fontId="2" fillId="3" borderId="57" xfId="0" applyNumberFormat="1" applyFont="1" applyFill="1" applyBorder="1" applyAlignment="1">
      <alignment horizontal="right"/>
    </xf>
    <xf numFmtId="4" fontId="2" fillId="4" borderId="55" xfId="0" applyNumberFormat="1" applyFont="1" applyFill="1" applyBorder="1" applyAlignment="1">
      <alignment horizontal="right"/>
    </xf>
    <xf numFmtId="1" fontId="2" fillId="4" borderId="55" xfId="0" applyNumberFormat="1" applyFont="1" applyFill="1" applyBorder="1" applyAlignment="1">
      <alignment horizontal="right"/>
    </xf>
    <xf numFmtId="1" fontId="3" fillId="6" borderId="57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6" borderId="59" xfId="0" applyNumberFormat="1" applyFont="1" applyFill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1" fontId="2" fillId="3" borderId="59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2" fillId="3" borderId="5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4" fontId="2" fillId="3" borderId="58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7" fontId="3" fillId="6" borderId="29" xfId="0" applyNumberFormat="1" applyFont="1" applyFill="1" applyBorder="1" applyAlignment="1">
      <alignment horizontal="right"/>
    </xf>
    <xf numFmtId="166" fontId="2" fillId="5" borderId="23" xfId="0" applyNumberFormat="1" applyFont="1" applyFill="1" applyBorder="1" applyAlignment="1">
      <alignment horizontal="right"/>
    </xf>
    <xf numFmtId="166" fontId="4" fillId="2" borderId="26" xfId="0" applyNumberFormat="1" applyFont="1" applyFill="1" applyBorder="1"/>
    <xf numFmtId="166" fontId="4" fillId="2" borderId="18" xfId="0" applyNumberFormat="1" applyFont="1" applyFill="1" applyBorder="1"/>
    <xf numFmtId="1" fontId="3" fillId="0" borderId="56" xfId="0" applyNumberFormat="1" applyFont="1" applyFill="1" applyBorder="1" applyAlignment="1">
      <alignment horizontal="right"/>
    </xf>
    <xf numFmtId="167" fontId="3" fillId="6" borderId="57" xfId="0" applyNumberFormat="1" applyFont="1" applyFill="1" applyBorder="1" applyAlignment="1">
      <alignment horizontal="right"/>
    </xf>
    <xf numFmtId="4" fontId="4" fillId="2" borderId="43" xfId="0" applyNumberFormat="1" applyFont="1" applyFill="1" applyBorder="1"/>
    <xf numFmtId="0" fontId="2" fillId="0" borderId="6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2" fontId="3" fillId="0" borderId="61" xfId="0" applyNumberFormat="1" applyFont="1" applyFill="1" applyBorder="1" applyAlignment="1">
      <alignment horizontal="right"/>
    </xf>
    <xf numFmtId="2" fontId="3" fillId="0" borderId="62" xfId="0" applyNumberFormat="1" applyFont="1" applyFill="1" applyBorder="1" applyAlignment="1">
      <alignment horizontal="right"/>
    </xf>
    <xf numFmtId="2" fontId="3" fillId="0" borderId="63" xfId="0" applyNumberFormat="1" applyFont="1" applyFill="1" applyBorder="1" applyAlignment="1">
      <alignment horizontal="right"/>
    </xf>
    <xf numFmtId="2" fontId="3" fillId="0" borderId="64" xfId="0" applyNumberFormat="1" applyFont="1" applyFill="1" applyBorder="1" applyAlignment="1">
      <alignment horizontal="right"/>
    </xf>
    <xf numFmtId="2" fontId="3" fillId="6" borderId="65" xfId="0" applyNumberFormat="1" applyFont="1" applyFill="1" applyBorder="1" applyAlignment="1">
      <alignment horizontal="right"/>
    </xf>
    <xf numFmtId="2" fontId="3" fillId="6" borderId="66" xfId="0" applyNumberFormat="1" applyFont="1" applyFill="1" applyBorder="1" applyAlignment="1">
      <alignment horizontal="right"/>
    </xf>
    <xf numFmtId="3" fontId="3" fillId="0" borderId="67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 horizontal="right"/>
    </xf>
    <xf numFmtId="3" fontId="2" fillId="0" borderId="67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166" fontId="2" fillId="3" borderId="65" xfId="0" applyNumberFormat="1" applyFont="1" applyFill="1" applyBorder="1" applyAlignment="1">
      <alignment horizontal="right"/>
    </xf>
    <xf numFmtId="166" fontId="2" fillId="3" borderId="66" xfId="0" applyNumberFormat="1" applyFont="1" applyFill="1" applyBorder="1" applyAlignment="1">
      <alignment horizontal="right"/>
    </xf>
    <xf numFmtId="4" fontId="2" fillId="4" borderId="61" xfId="0" applyNumberFormat="1" applyFont="1" applyFill="1" applyBorder="1" applyAlignment="1">
      <alignment horizontal="right"/>
    </xf>
    <xf numFmtId="4" fontId="2" fillId="4" borderId="62" xfId="0" applyNumberFormat="1" applyFont="1" applyFill="1" applyBorder="1" applyAlignment="1">
      <alignment horizontal="right"/>
    </xf>
    <xf numFmtId="1" fontId="2" fillId="4" borderId="61" xfId="0" applyNumberFormat="1" applyFont="1" applyFill="1" applyBorder="1" applyAlignment="1">
      <alignment horizontal="right"/>
    </xf>
    <xf numFmtId="1" fontId="2" fillId="4" borderId="62" xfId="0" applyNumberFormat="1" applyFont="1" applyFill="1" applyBorder="1" applyAlignment="1">
      <alignment horizontal="right"/>
    </xf>
    <xf numFmtId="1" fontId="3" fillId="6" borderId="65" xfId="0" applyNumberFormat="1" applyFont="1" applyFill="1" applyBorder="1" applyAlignment="1">
      <alignment horizontal="right"/>
    </xf>
    <xf numFmtId="1" fontId="3" fillId="6" borderId="66" xfId="0" applyNumberFormat="1" applyFont="1" applyFill="1" applyBorder="1" applyAlignment="1">
      <alignment horizontal="right"/>
    </xf>
    <xf numFmtId="3" fontId="2" fillId="5" borderId="35" xfId="0" applyNumberFormat="1" applyFont="1" applyFill="1" applyBorder="1" applyAlignment="1">
      <alignment horizontal="right"/>
    </xf>
    <xf numFmtId="3" fontId="2" fillId="5" borderId="60" xfId="0" applyNumberFormat="1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right"/>
    </xf>
    <xf numFmtId="4" fontId="2" fillId="0" borderId="68" xfId="0" applyNumberFormat="1" applyFont="1" applyFill="1" applyBorder="1" applyAlignment="1">
      <alignment horizontal="right"/>
    </xf>
    <xf numFmtId="4" fontId="2" fillId="6" borderId="69" xfId="0" applyNumberFormat="1" applyFont="1" applyFill="1" applyBorder="1" applyAlignment="1">
      <alignment horizontal="right"/>
    </xf>
    <xf numFmtId="4" fontId="2" fillId="6" borderId="70" xfId="0" applyNumberFormat="1" applyFont="1" applyFill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1" fontId="2" fillId="3" borderId="69" xfId="0" applyNumberFormat="1" applyFont="1" applyFill="1" applyBorder="1" applyAlignment="1">
      <alignment horizontal="right"/>
    </xf>
    <xf numFmtId="1" fontId="2" fillId="3" borderId="70" xfId="0" applyNumberFormat="1" applyFont="1" applyFill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3" borderId="35" xfId="0" applyNumberFormat="1" applyFont="1" applyFill="1" applyBorder="1" applyAlignment="1">
      <alignment horizontal="right"/>
    </xf>
    <xf numFmtId="4" fontId="2" fillId="3" borderId="60" xfId="0" applyNumberFormat="1" applyFont="1" applyFill="1" applyBorder="1" applyAlignment="1">
      <alignment horizontal="right"/>
    </xf>
    <xf numFmtId="4" fontId="2" fillId="3" borderId="65" xfId="0" applyNumberFormat="1" applyFont="1" applyFill="1" applyBorder="1" applyAlignment="1">
      <alignment horizontal="right"/>
    </xf>
    <xf numFmtId="4" fontId="2" fillId="3" borderId="66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60" xfId="0" applyNumberFormat="1" applyFont="1" applyFill="1" applyBorder="1" applyAlignment="1">
      <alignment horizontal="right" vertical="center"/>
    </xf>
    <xf numFmtId="4" fontId="2" fillId="0" borderId="63" xfId="0" applyNumberFormat="1" applyFont="1" applyFill="1" applyBorder="1" applyAlignment="1">
      <alignment horizontal="right"/>
    </xf>
    <xf numFmtId="4" fontId="2" fillId="0" borderId="64" xfId="0" applyNumberFormat="1" applyFont="1" applyFill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4" fillId="2" borderId="40" xfId="0" applyNumberFormat="1" applyFont="1" applyFill="1" applyBorder="1"/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4" fontId="2" fillId="0" borderId="13" xfId="0" applyNumberFormat="1" applyFont="1" applyFill="1" applyBorder="1" applyAlignment="1">
      <alignment horizontal="right"/>
    </xf>
    <xf numFmtId="167" fontId="3" fillId="0" borderId="22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0" fontId="4" fillId="2" borderId="14" xfId="0" applyFont="1" applyFill="1" applyBorder="1"/>
    <xf numFmtId="3" fontId="4" fillId="2" borderId="14" xfId="0" applyNumberFormat="1" applyFont="1" applyFill="1" applyBorder="1"/>
    <xf numFmtId="3" fontId="4" fillId="2" borderId="24" xfId="0" applyNumberFormat="1" applyFont="1" applyFill="1" applyBorder="1"/>
    <xf numFmtId="164" fontId="4" fillId="2" borderId="15" xfId="0" applyNumberFormat="1" applyFont="1" applyFill="1" applyBorder="1"/>
    <xf numFmtId="0" fontId="4" fillId="2" borderId="17" xfId="0" applyFont="1" applyFill="1" applyBorder="1"/>
    <xf numFmtId="4" fontId="4" fillId="2" borderId="17" xfId="0" applyNumberFormat="1" applyFont="1" applyFill="1" applyBorder="1"/>
    <xf numFmtId="2" fontId="3" fillId="0" borderId="13" xfId="0" applyNumberFormat="1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3" fillId="0" borderId="60" xfId="0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4" fontId="2" fillId="3" borderId="75" xfId="0" applyNumberFormat="1" applyFont="1" applyFill="1" applyBorder="1" applyAlignment="1">
      <alignment horizontal="right"/>
    </xf>
    <xf numFmtId="4" fontId="2" fillId="3" borderId="76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77" xfId="0" applyNumberFormat="1" applyFont="1" applyFill="1" applyBorder="1" applyAlignment="1">
      <alignment horizontal="right"/>
    </xf>
    <xf numFmtId="4" fontId="2" fillId="3" borderId="54" xfId="0" applyNumberFormat="1" applyFont="1" applyFill="1" applyBorder="1" applyAlignment="1">
      <alignment horizontal="right"/>
    </xf>
    <xf numFmtId="4" fontId="2" fillId="3" borderId="36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167" fontId="3" fillId="6" borderId="26" xfId="0" applyNumberFormat="1" applyFont="1" applyFill="1" applyBorder="1" applyAlignment="1">
      <alignment horizontal="right"/>
    </xf>
    <xf numFmtId="167" fontId="3" fillId="6" borderId="18" xfId="0" applyNumberFormat="1" applyFont="1" applyFill="1" applyBorder="1" applyAlignment="1">
      <alignment horizontal="right"/>
    </xf>
    <xf numFmtId="4" fontId="2" fillId="3" borderId="26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2" fillId="3" borderId="59" xfId="0" applyNumberFormat="1" applyFont="1" applyFill="1" applyBorder="1" applyAlignment="1">
      <alignment horizontal="right"/>
    </xf>
    <xf numFmtId="4" fontId="2" fillId="3" borderId="69" xfId="0" applyNumberFormat="1" applyFont="1" applyFill="1" applyBorder="1" applyAlignment="1">
      <alignment horizontal="right"/>
    </xf>
    <xf numFmtId="4" fontId="2" fillId="3" borderId="70" xfId="0" applyNumberFormat="1" applyFont="1" applyFill="1" applyBorder="1" applyAlignment="1">
      <alignment horizontal="right"/>
    </xf>
    <xf numFmtId="0" fontId="1" fillId="0" borderId="21" xfId="0" applyFont="1" applyBorder="1" applyAlignment="1">
      <alignment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71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164" fontId="2" fillId="0" borderId="72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1" fillId="4" borderId="19" xfId="0" applyFont="1" applyFill="1" applyBorder="1" applyAlignment="1">
      <alignment horizontal="right"/>
    </xf>
    <xf numFmtId="0" fontId="1" fillId="0" borderId="5" xfId="0" applyFont="1" applyBorder="1"/>
    <xf numFmtId="3" fontId="2" fillId="5" borderId="30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 horizontal="right"/>
    </xf>
    <xf numFmtId="3" fontId="2" fillId="5" borderId="31" xfId="0" applyNumberFormat="1" applyFont="1" applyFill="1" applyBorder="1" applyAlignment="1">
      <alignment horizontal="right"/>
    </xf>
    <xf numFmtId="3" fontId="2" fillId="5" borderId="37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166" fontId="2" fillId="5" borderId="3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166" fontId="2" fillId="3" borderId="19" xfId="0" applyNumberFormat="1" applyFont="1" applyFill="1" applyBorder="1" applyAlignment="1">
      <alignment horizontal="right"/>
    </xf>
    <xf numFmtId="1" fontId="3" fillId="6" borderId="19" xfId="0" applyNumberFormat="1" applyFont="1" applyFill="1" applyBorder="1" applyAlignment="1">
      <alignment horizontal="right"/>
    </xf>
    <xf numFmtId="4" fontId="2" fillId="6" borderId="19" xfId="0" applyNumberFormat="1" applyFont="1" applyFill="1" applyBorder="1" applyAlignment="1">
      <alignment horizontal="right"/>
    </xf>
    <xf numFmtId="1" fontId="2" fillId="3" borderId="19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4" fontId="2" fillId="0" borderId="9" xfId="0" applyNumberFormat="1" applyFont="1" applyBorder="1" applyAlignment="1">
      <alignment horizontal="right"/>
    </xf>
    <xf numFmtId="167" fontId="3" fillId="6" borderId="17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3" fontId="2" fillId="5" borderId="30" xfId="0" applyNumberFormat="1" applyFont="1" applyFill="1" applyBorder="1" applyAlignment="1">
      <alignment horizontal="right" vertical="center"/>
    </xf>
    <xf numFmtId="166" fontId="2" fillId="5" borderId="3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66" fontId="2" fillId="3" borderId="41" xfId="0" applyNumberFormat="1" applyFont="1" applyFill="1" applyBorder="1" applyAlignment="1">
      <alignment horizontal="right"/>
    </xf>
    <xf numFmtId="1" fontId="3" fillId="6" borderId="41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 vertical="center"/>
    </xf>
    <xf numFmtId="4" fontId="2" fillId="6" borderId="41" xfId="0" applyNumberFormat="1" applyFont="1" applyFill="1" applyBorder="1" applyAlignment="1">
      <alignment horizontal="right"/>
    </xf>
    <xf numFmtId="1" fontId="2" fillId="3" borderId="41" xfId="0" applyNumberFormat="1" applyFont="1" applyFill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71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166" fontId="4" fillId="2" borderId="77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6" borderId="19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5" borderId="13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6" borderId="26" xfId="0" applyNumberFormat="1" applyFont="1" applyFill="1" applyBorder="1" applyAlignment="1">
      <alignment horizontal="right"/>
    </xf>
    <xf numFmtId="167" fontId="3" fillId="6" borderId="52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6" borderId="59" xfId="0" applyNumberFormat="1" applyFont="1" applyFill="1" applyBorder="1" applyAlignment="1">
      <alignment horizontal="right"/>
    </xf>
    <xf numFmtId="2" fontId="3" fillId="6" borderId="69" xfId="0" applyNumberFormat="1" applyFont="1" applyFill="1" applyBorder="1" applyAlignment="1">
      <alignment horizontal="right"/>
    </xf>
    <xf numFmtId="2" fontId="3" fillId="6" borderId="7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3" fillId="0" borderId="63" xfId="0" applyNumberFormat="1" applyFont="1" applyFill="1" applyBorder="1" applyAlignment="1">
      <alignment horizontal="right"/>
    </xf>
    <xf numFmtId="166" fontId="3" fillId="6" borderId="65" xfId="0" applyNumberFormat="1" applyFont="1" applyFill="1" applyBorder="1" applyAlignment="1">
      <alignment horizontal="right"/>
    </xf>
    <xf numFmtId="166" fontId="3" fillId="0" borderId="61" xfId="0" applyNumberFormat="1" applyFont="1" applyFill="1" applyBorder="1" applyAlignment="1">
      <alignment horizontal="right"/>
    </xf>
    <xf numFmtId="166" fontId="3" fillId="0" borderId="67" xfId="0" applyNumberFormat="1" applyFont="1" applyFill="1" applyBorder="1" applyAlignment="1">
      <alignment horizontal="right"/>
    </xf>
    <xf numFmtId="166" fontId="2" fillId="0" borderId="63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6" fontId="2" fillId="4" borderId="61" xfId="0" applyNumberFormat="1" applyFont="1" applyFill="1" applyBorder="1" applyAlignment="1">
      <alignment horizontal="right"/>
    </xf>
    <xf numFmtId="166" fontId="3" fillId="6" borderId="69" xfId="0" applyNumberFormat="1" applyFont="1" applyFill="1" applyBorder="1" applyAlignment="1">
      <alignment horizontal="right"/>
    </xf>
    <xf numFmtId="166" fontId="2" fillId="5" borderId="35" xfId="0" applyNumberFormat="1" applyFont="1" applyFill="1" applyBorder="1" applyAlignment="1">
      <alignment horizontal="right"/>
    </xf>
    <xf numFmtId="166" fontId="2" fillId="0" borderId="67" xfId="0" applyNumberFormat="1" applyFont="1" applyFill="1" applyBorder="1" applyAlignment="1">
      <alignment horizontal="right"/>
    </xf>
    <xf numFmtId="166" fontId="2" fillId="6" borderId="69" xfId="0" applyNumberFormat="1" applyFont="1" applyFill="1" applyBorder="1" applyAlignment="1">
      <alignment horizontal="right"/>
    </xf>
    <xf numFmtId="166" fontId="2" fillId="0" borderId="61" xfId="0" applyNumberFormat="1" applyFont="1" applyBorder="1" applyAlignment="1">
      <alignment horizontal="right"/>
    </xf>
    <xf numFmtId="166" fontId="2" fillId="3" borderId="69" xfId="0" applyNumberFormat="1" applyFont="1" applyFill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2" fillId="3" borderId="35" xfId="0" applyNumberFormat="1" applyFont="1" applyFill="1" applyBorder="1" applyAlignment="1">
      <alignment horizontal="right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63" xfId="0" applyNumberFormat="1" applyFont="1" applyFill="1" applyBorder="1" applyAlignment="1">
      <alignment horizontal="right"/>
    </xf>
    <xf numFmtId="166" fontId="3" fillId="0" borderId="78" xfId="0" applyNumberFormat="1" applyFont="1" applyFill="1" applyBorder="1" applyAlignment="1">
      <alignment horizontal="right"/>
    </xf>
    <xf numFmtId="166" fontId="3" fillId="6" borderId="79" xfId="0" applyNumberFormat="1" applyFont="1" applyFill="1" applyBorder="1" applyAlignment="1">
      <alignment horizontal="right"/>
    </xf>
    <xf numFmtId="166" fontId="3" fillId="0" borderId="80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/>
    </xf>
    <xf numFmtId="166" fontId="2" fillId="0" borderId="78" xfId="0" applyNumberFormat="1" applyFont="1" applyBorder="1" applyAlignment="1">
      <alignment horizontal="right"/>
    </xf>
    <xf numFmtId="166" fontId="2" fillId="0" borderId="81" xfId="0" applyNumberFormat="1" applyFont="1" applyBorder="1" applyAlignment="1">
      <alignment horizontal="right"/>
    </xf>
    <xf numFmtId="166" fontId="2" fillId="3" borderId="79" xfId="0" applyNumberFormat="1" applyFont="1" applyFill="1" applyBorder="1" applyAlignment="1">
      <alignment horizontal="right"/>
    </xf>
    <xf numFmtId="166" fontId="2" fillId="4" borderId="80" xfId="0" applyNumberFormat="1" applyFont="1" applyFill="1" applyBorder="1" applyAlignment="1">
      <alignment horizontal="right"/>
    </xf>
    <xf numFmtId="166" fontId="3" fillId="6" borderId="82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166" fontId="2" fillId="0" borderId="81" xfId="0" applyNumberFormat="1" applyFont="1" applyFill="1" applyBorder="1" applyAlignment="1">
      <alignment horizontal="right"/>
    </xf>
    <xf numFmtId="166" fontId="2" fillId="6" borderId="82" xfId="0" applyNumberFormat="1" applyFont="1" applyFill="1" applyBorder="1" applyAlignment="1">
      <alignment horizontal="right"/>
    </xf>
    <xf numFmtId="166" fontId="2" fillId="0" borderId="80" xfId="0" applyNumberFormat="1" applyFont="1" applyBorder="1" applyAlignment="1">
      <alignment horizontal="right"/>
    </xf>
    <xf numFmtId="166" fontId="2" fillId="3" borderId="82" xfId="0" applyNumberFormat="1" applyFont="1" applyFill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3" borderId="7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78" xfId="0" applyNumberFormat="1" applyFont="1" applyFill="1" applyBorder="1" applyAlignment="1">
      <alignment horizontal="right"/>
    </xf>
    <xf numFmtId="4" fontId="2" fillId="5" borderId="60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3" fillId="0" borderId="3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left"/>
    </xf>
    <xf numFmtId="0" fontId="1" fillId="0" borderId="67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4" fontId="2" fillId="0" borderId="51" xfId="0" applyNumberFormat="1" applyFont="1" applyFill="1" applyBorder="1" applyAlignment="1">
      <alignment horizontal="right"/>
    </xf>
    <xf numFmtId="4" fontId="2" fillId="3" borderId="5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3" fontId="4" fillId="2" borderId="61" xfId="0" applyNumberFormat="1" applyFont="1" applyFill="1" applyBorder="1"/>
    <xf numFmtId="166" fontId="4" fillId="2" borderId="69" xfId="0" applyNumberFormat="1" applyFont="1" applyFill="1" applyBorder="1"/>
    <xf numFmtId="164" fontId="4" fillId="2" borderId="80" xfId="0" applyNumberFormat="1" applyFont="1" applyFill="1" applyBorder="1"/>
    <xf numFmtId="166" fontId="4" fillId="2" borderId="82" xfId="0" applyNumberFormat="1" applyFont="1" applyFill="1" applyBorder="1"/>
    <xf numFmtId="4" fontId="4" fillId="2" borderId="49" xfId="0" applyNumberFormat="1" applyFont="1" applyFill="1" applyBorder="1"/>
    <xf numFmtId="0" fontId="0" fillId="2" borderId="24" xfId="0" applyFill="1" applyBorder="1"/>
    <xf numFmtId="4" fontId="4" fillId="2" borderId="15" xfId="0" applyNumberFormat="1" applyFont="1" applyFill="1" applyBorder="1"/>
    <xf numFmtId="0" fontId="0" fillId="2" borderId="26" xfId="0" applyFill="1" applyBorder="1"/>
    <xf numFmtId="0" fontId="4" fillId="2" borderId="39" xfId="0" applyFont="1" applyFill="1" applyBorder="1"/>
    <xf numFmtId="0" fontId="4" fillId="2" borderId="43" xfId="0" applyFont="1" applyFill="1" applyBorder="1"/>
    <xf numFmtId="4" fontId="4" fillId="2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zoomScale="85" zoomScaleNormal="85" zoomScaleSheetLayoutView="85" workbookViewId="0">
      <selection sqref="A1:AB1"/>
    </sheetView>
  </sheetViews>
  <sheetFormatPr defaultRowHeight="15"/>
  <cols>
    <col min="1" max="1" width="7.42578125" customWidth="1"/>
    <col min="2" max="2" width="55" customWidth="1"/>
    <col min="3" max="3" width="12.5703125" hidden="1" customWidth="1"/>
    <col min="4" max="4" width="14.42578125" hidden="1" customWidth="1"/>
    <col min="5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8" width="19" customWidth="1"/>
  </cols>
  <sheetData>
    <row r="1" spans="1:28" ht="48" customHeight="1">
      <c r="B1" s="448" t="s">
        <v>11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</row>
    <row r="2" spans="1:28" ht="2.25" customHeight="1" thickBot="1">
      <c r="AA2" s="11"/>
    </row>
    <row r="3" spans="1:28" ht="12.75" customHeight="1" thickBot="1">
      <c r="A3" s="442" t="s">
        <v>0</v>
      </c>
      <c r="B3" s="442" t="s">
        <v>1</v>
      </c>
      <c r="C3" s="440">
        <v>43466</v>
      </c>
      <c r="D3" s="441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>
        <f>C3</f>
        <v>43466</v>
      </c>
      <c r="AB3" s="441"/>
    </row>
    <row r="4" spans="1:28" ht="14.25" customHeight="1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90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2" customHeight="1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90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4.25" customHeight="1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91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4.25" customHeight="1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4.25" customHeight="1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4.25" customHeight="1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296">
        <f>IF(AA9=0,0,(D9+F9+H9+J9+L9+N9+P9+R9+T9+V9+X9+Z9)/AA9)</f>
        <v>0</v>
      </c>
    </row>
    <row r="10" spans="1:28" ht="14.25" customHeight="1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4.25" customHeight="1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4.25" customHeight="1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296">
        <f>IF(AA12=0,0,(D12+F12+H12+J12+L12+N12+P12+R12+T12+V12+X12+Z12)/AA12)</f>
        <v>0</v>
      </c>
    </row>
    <row r="13" spans="1:28" ht="14.25" customHeight="1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4.25" customHeight="1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4.25" customHeight="1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296">
        <f>IF(AA15=0,0,(D15+F15+H15+J15+L15+N15+P15+R15+T15+V15+X15+Z15)/AA15)</f>
        <v>0</v>
      </c>
    </row>
    <row r="16" spans="1:28" ht="14.25" customHeight="1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4.25" customHeight="1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4.25" customHeight="1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296">
        <f>IF(AA18=0,0,(D18+F18+H18+J18+L18+N18+P18+R18+T18+V18+X18+Z18)/AA18)</f>
        <v>0</v>
      </c>
    </row>
    <row r="19" spans="1:28" ht="13.5" customHeight="1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4.25" customHeight="1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4.25" customHeight="1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13727.999999999991</v>
      </c>
      <c r="AB21" s="297">
        <f>IF(AA21=0,0,(D21+F21+H21+J21+L21+N21+P21+R21+T21+V21+X21+Z21)/AA21)</f>
        <v>1.5956898310023322</v>
      </c>
    </row>
    <row r="22" spans="1:28" ht="13.5" customHeight="1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4.25" customHeight="1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4.25" customHeight="1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297">
        <f>IF(AA24=0,0,(D24+F24+H24+J24+L24+N24+P24+R24+T24+V24+X24+Z24)/AA24)</f>
        <v>0</v>
      </c>
    </row>
    <row r="25" spans="1:28" ht="13.5" customHeight="1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>
        <f>IF(AA25=0,0,(D25+F25+H25+J25+L25+N25+P25+R25+T25+V25+X25+Z25)/AA25)</f>
        <v>0</v>
      </c>
    </row>
    <row r="26" spans="1:28" ht="16.5" thickTop="1">
      <c r="A26" s="44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450"/>
      <c r="B27" s="9" t="s">
        <v>12</v>
      </c>
      <c r="C27" s="61">
        <v>278816</v>
      </c>
      <c r="D27" s="61">
        <v>430701.02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278816</v>
      </c>
      <c r="AB27" s="297">
        <f>IF(AA27=0,0,(D27+F27+H27+J27+L27+N27+P27+R27+T27+V27+X27+Z27)/AA27)</f>
        <v>1.544750014346379</v>
      </c>
    </row>
    <row r="28" spans="1:28" ht="16.5" thickBot="1">
      <c r="A28" s="451"/>
      <c r="B28" s="16" t="s">
        <v>13</v>
      </c>
      <c r="C28" s="88">
        <v>317.27</v>
      </c>
      <c r="D28" s="88">
        <v>240769.2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317.27</v>
      </c>
      <c r="AB28" s="110">
        <f>IF(AA28=0,0,(D28+F28+H28+J28+L28+N28+P28+R28+T28+V28+X28+Z28)/AA28)</f>
        <v>758.87792731742684</v>
      </c>
    </row>
    <row r="29" spans="1:2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297">
        <f>IF(AA30=0,0,(D30+F30+H30+J30+L30+N30+P30+R30+T30+V30+X30+Z30)/AA30)</f>
        <v>0</v>
      </c>
    </row>
    <row r="31" spans="1:28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297">
        <f>IF(AA33=0,0,(D33+F33+H33+J33+L33+N33+P33+R33+T33+V33+X33+Z33)/AA33)</f>
        <v>0</v>
      </c>
    </row>
    <row r="34" spans="1:28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297">
        <f>IF(AA36=0,0,(D36+F36+H36+J36+L36+N36+P36+R36+T36+V36+X36+Z36)/AA36)</f>
        <v>0</v>
      </c>
    </row>
    <row r="37" spans="1:28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297">
        <f>IF(AA39=0,0,(D39+F39+H39+J39+L39+N39+P39+R39+T39+V39+X39+Z39)/AA39)</f>
        <v>0</v>
      </c>
    </row>
    <row r="40" spans="1:28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297">
        <f>IF(AA42=0,0,(D42+F42+H42+J42+L42+N42+P42+R42+T42+V42+X42+Z42)/AA42)</f>
        <v>0</v>
      </c>
    </row>
    <row r="43" spans="1:28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450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297">
        <f>IF(AA45=0,0,(D45+F45+H45+J45+L45+N45+P45+R45+T45+V45+X45+Z45)/AA45)</f>
        <v>0</v>
      </c>
    </row>
    <row r="46" spans="1:28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297">
        <f>IF(AA48=0,0,(D48+F48+H48+J48+L48+N48+P48+R48+T48+V48+X48+Z48)/AA48)</f>
        <v>0</v>
      </c>
    </row>
    <row r="49" spans="1:28" ht="16.5" thickBot="1">
      <c r="A49" s="451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116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339" t="s">
        <v>7</v>
      </c>
      <c r="C50" s="340">
        <v>261229</v>
      </c>
      <c r="D50" s="340">
        <v>2486900.08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342"/>
      <c r="T50" s="343"/>
      <c r="U50" s="344"/>
      <c r="V50" s="344"/>
      <c r="W50" s="345"/>
      <c r="X50" s="346"/>
      <c r="Y50" s="344"/>
      <c r="Z50" s="344"/>
      <c r="AA50" s="342">
        <f>C50+E50+G50+I50+K50+M50+O50+Q50+S50+U50+W50+Y50</f>
        <v>261229</v>
      </c>
      <c r="AB50" s="347">
        <f>(D50+F50+H50+J50+L50+N50+P50+R50+T50+V50+X50+Z50)/AA50</f>
        <v>9.52</v>
      </c>
    </row>
    <row r="51" spans="1:28" ht="15.75" hidden="1">
      <c r="A51" s="31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28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29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31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28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29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454"/>
      <c r="B58" s="13" t="s">
        <v>12</v>
      </c>
      <c r="C58" s="75">
        <v>355102.00000000041</v>
      </c>
      <c r="D58" s="95">
        <v>543691.72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355102.00000000041</v>
      </c>
      <c r="AB58" s="297">
        <f>IF(AA58=0,0,(D58+F58+H58+J58+L58+N58+P58+R58+T58+V58+X58+Z58)/AA58)</f>
        <v>1.5310860541478204</v>
      </c>
    </row>
    <row r="59" spans="1:28" ht="16.5" thickBot="1">
      <c r="A59" s="454"/>
      <c r="B59" s="19" t="s">
        <v>13</v>
      </c>
      <c r="C59" s="76">
        <v>17.149999999999999</v>
      </c>
      <c r="D59" s="76">
        <v>13014.76</v>
      </c>
      <c r="E59" s="76"/>
      <c r="F59" s="76"/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17.149999999999999</v>
      </c>
      <c r="AB59" s="110">
        <f>IF(AA59=0,0,(D59+F59+H59+J59+L59+N59+P59+R59+T59+V59+X59+Z59)/AA59)</f>
        <v>758.8781341107873</v>
      </c>
    </row>
    <row r="60" spans="1:28" ht="15" customHeight="1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297">
        <f>IF(AA61=0,0,(D61+F61+H61+J61+L61+N61+P61+R61+T61+V61+X61+Z61)/AA61)</f>
        <v>0</v>
      </c>
    </row>
    <row r="62" spans="1:28" ht="13.5" customHeight="1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323"/>
      <c r="T62" s="324"/>
      <c r="U62" s="325"/>
      <c r="V62" s="325"/>
      <c r="W62" s="326"/>
      <c r="X62" s="327"/>
      <c r="Y62" s="325"/>
      <c r="Z62" s="325"/>
      <c r="AA62" s="321">
        <f>C62+E62+G62+I62+K62+M62+O62+Q62+S62+U62+W62+Y62</f>
        <v>0</v>
      </c>
      <c r="AB62" s="322">
        <f>IF(AA62=0,0,(D62+F62+H62+J62+L62+N62+P62+R62+T62+V62+X62+Z62)/AA62)</f>
        <v>0</v>
      </c>
    </row>
    <row r="63" spans="1:28" ht="15" customHeight="1">
      <c r="A63" s="454">
        <v>18</v>
      </c>
      <c r="B63" s="10" t="s">
        <v>41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120"/>
      <c r="S63" s="168"/>
      <c r="T63" s="169"/>
      <c r="U63" s="216"/>
      <c r="V63" s="216"/>
      <c r="W63" s="255"/>
      <c r="X63" s="256"/>
      <c r="Y63" s="216"/>
      <c r="Z63" s="216"/>
      <c r="AA63" s="168"/>
      <c r="AB63" s="60"/>
    </row>
    <row r="64" spans="1:28" ht="12.75" customHeight="1">
      <c r="A64" s="454"/>
      <c r="B64" s="9" t="s">
        <v>12</v>
      </c>
      <c r="C64" s="61">
        <v>12059</v>
      </c>
      <c r="D64" s="61">
        <v>18468.3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12059</v>
      </c>
      <c r="AB64" s="297">
        <f>IF(AA64=0,0,(D64+F64+H64+J64+L64+N64+P64+R64+T64+V64+X64+Z64)/AA64)</f>
        <v>1.5314951488514801</v>
      </c>
    </row>
    <row r="65" spans="1:28" ht="13.5" customHeight="1" thickBot="1">
      <c r="A65" s="454"/>
      <c r="B65" s="293" t="s">
        <v>13</v>
      </c>
      <c r="C65" s="103">
        <v>12.47</v>
      </c>
      <c r="D65" s="103">
        <v>9463.2099999999991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35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12.47</v>
      </c>
      <c r="AB65" s="110">
        <f>IF(AA65=0,0,(D65+F65+H65+J65+L65+N65+P65+R65+T65+V65+X65+Z65)/AA65)</f>
        <v>758.87810745789886</v>
      </c>
    </row>
    <row r="66" spans="1:28" ht="29.25" customHeight="1">
      <c r="A66" s="453">
        <v>19</v>
      </c>
      <c r="B66" s="328" t="s">
        <v>9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30"/>
      <c r="S66" s="331"/>
      <c r="T66" s="332"/>
      <c r="U66" s="333"/>
      <c r="V66" s="333"/>
      <c r="W66" s="334"/>
      <c r="X66" s="335"/>
      <c r="Y66" s="333"/>
      <c r="Z66" s="333"/>
      <c r="AA66" s="331"/>
      <c r="AB66" s="336"/>
    </row>
    <row r="67" spans="1:28" ht="12.75" customHeight="1">
      <c r="A67" s="454"/>
      <c r="B67" s="9" t="s">
        <v>12</v>
      </c>
      <c r="C67" s="61">
        <v>6535</v>
      </c>
      <c r="D67" s="61">
        <v>10183.1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6535</v>
      </c>
      <c r="AB67" s="297">
        <f>IF(AA67=0,0,(D67+F67+H67+J67+L67+N67+P67+R67+T67+V67+X67+Z67)/AA67)</f>
        <v>1.5582402448355013</v>
      </c>
    </row>
    <row r="68" spans="1:28" ht="13.5" customHeight="1" thickBot="1">
      <c r="A68" s="455"/>
      <c r="B68" s="16" t="s">
        <v>13</v>
      </c>
      <c r="C68" s="63">
        <v>9.23</v>
      </c>
      <c r="D68" s="63">
        <v>7004.44</v>
      </c>
      <c r="E68" s="63"/>
      <c r="F68" s="63"/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323"/>
      <c r="T68" s="324"/>
      <c r="U68" s="325"/>
      <c r="V68" s="325"/>
      <c r="W68" s="326"/>
      <c r="X68" s="327"/>
      <c r="Y68" s="325"/>
      <c r="Z68" s="325"/>
      <c r="AA68" s="321">
        <f>C68+E68+G68+I68+K68+M68+O68+Q68+S68+U68+W68+Y68</f>
        <v>9.23</v>
      </c>
      <c r="AB68" s="322">
        <f>IF(AA68=0,0,(D68+F68+H68+J68+L68+N68+P68+R68+T68+V68+X68+Z68)/AA68)</f>
        <v>758.87757313109421</v>
      </c>
    </row>
    <row r="69" spans="1:28" ht="15.75">
      <c r="A69" s="454">
        <v>20</v>
      </c>
      <c r="B69" s="10" t="s">
        <v>16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120"/>
      <c r="S69" s="168"/>
      <c r="T69" s="169"/>
      <c r="U69" s="216"/>
      <c r="V69" s="216"/>
      <c r="W69" s="255"/>
      <c r="X69" s="256"/>
      <c r="Y69" s="216"/>
      <c r="Z69" s="216"/>
      <c r="AA69" s="168"/>
      <c r="AB69" s="60"/>
    </row>
    <row r="70" spans="1:28" ht="12.75" customHeight="1">
      <c r="A70" s="454"/>
      <c r="B70" s="9" t="s">
        <v>12</v>
      </c>
      <c r="C70" s="61">
        <v>308877.00000000029</v>
      </c>
      <c r="D70" s="61">
        <v>470718.71999999997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308877.00000000029</v>
      </c>
      <c r="AB70" s="297">
        <f>IF(AA70=0,0,(D70+F70+H70+J70+L70+N70+P70+R70+T70+V70+X70+Z70)/AA70)</f>
        <v>1.5239681815091428</v>
      </c>
    </row>
    <row r="71" spans="1:28" ht="13.5" customHeight="1" thickBot="1">
      <c r="A71" s="454"/>
      <c r="B71" s="293" t="s">
        <v>13</v>
      </c>
      <c r="C71" s="103">
        <v>82.3</v>
      </c>
      <c r="D71" s="103">
        <v>62455.65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35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82.3</v>
      </c>
      <c r="AB71" s="110">
        <f>IF(AA71=0,0,(D71+F71+H71+J71+L71+N71+P71+R71+T71+V71+X71+Z71)/AA71)</f>
        <v>758.87788578371817</v>
      </c>
    </row>
    <row r="72" spans="1:28" ht="12.75" customHeight="1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5.75" customHeight="1">
      <c r="A73" s="454"/>
      <c r="B73" s="9" t="s">
        <v>12</v>
      </c>
      <c r="C73" s="67">
        <v>8498.9999999999982</v>
      </c>
      <c r="D73" s="67">
        <v>15130.68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8498.9999999999982</v>
      </c>
      <c r="AB73" s="297">
        <f>IF(AA73=0,0,(D73+F73+H73+J73+L73+N73+P73+R73+T73+V73+X73+Z73)/AA73)</f>
        <v>1.7802894458171554</v>
      </c>
    </row>
    <row r="74" spans="1:28" ht="15.75" customHeight="1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323"/>
      <c r="T74" s="324"/>
      <c r="U74" s="325"/>
      <c r="V74" s="325"/>
      <c r="W74" s="326"/>
      <c r="X74" s="327"/>
      <c r="Y74" s="325"/>
      <c r="Z74" s="325"/>
      <c r="AA74" s="321">
        <f>C74+E74+G74+I74+K74+M74+O74+Q74+S74+U74+W74+Y74</f>
        <v>0</v>
      </c>
      <c r="AB74" s="322">
        <f>IF(AA74=0,0,(D74+F74+H74+J74+L74+N74+P74+R74+T74+V74+X74+Z74)/AA74)</f>
        <v>0</v>
      </c>
    </row>
    <row r="75" spans="1:28" ht="12.75" customHeight="1">
      <c r="A75" s="454">
        <v>22</v>
      </c>
      <c r="B75" s="313" t="s">
        <v>29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5"/>
      <c r="S75" s="312"/>
      <c r="T75" s="162"/>
      <c r="U75" s="212"/>
      <c r="V75" s="212"/>
      <c r="W75" s="247"/>
      <c r="X75" s="248"/>
      <c r="Y75" s="212"/>
      <c r="Z75" s="212"/>
      <c r="AA75" s="312"/>
      <c r="AB75" s="311"/>
    </row>
    <row r="76" spans="1:28" ht="16.5" customHeight="1">
      <c r="A76" s="454"/>
      <c r="B76" s="9" t="s">
        <v>12</v>
      </c>
      <c r="C76" s="67">
        <v>657012.00000000035</v>
      </c>
      <c r="D76" s="67">
        <v>1065732.6000000001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657012.00000000035</v>
      </c>
      <c r="AB76" s="297">
        <f>IF(AA76=0,0,(D76+F76+H76+J76+L76+N76+P76+R76+T76+V76+X76+Z76)/AA76)</f>
        <v>1.622090007488447</v>
      </c>
    </row>
    <row r="77" spans="1:28" ht="16.5" customHeight="1" thickBot="1">
      <c r="A77" s="454"/>
      <c r="B77" s="293" t="s">
        <v>13</v>
      </c>
      <c r="C77" s="103">
        <v>589.51</v>
      </c>
      <c r="D77" s="103">
        <v>447366.13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589.51</v>
      </c>
      <c r="AB77" s="110">
        <f>IF(AA77=0,0,(D77+F77+H77+J77+L77+N77+P77+R77+T77+V77+X77+Z77)/AA77)</f>
        <v>758.87793252022868</v>
      </c>
    </row>
    <row r="78" spans="1:28" ht="12.75" customHeight="1">
      <c r="A78" s="453">
        <v>23</v>
      </c>
      <c r="B78" s="5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454"/>
      <c r="B79" s="9" t="s">
        <v>12</v>
      </c>
      <c r="C79" s="67">
        <v>0</v>
      </c>
      <c r="D79" s="67">
        <v>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0</v>
      </c>
      <c r="AB79" s="297">
        <f>IF(AA79=0,0,(D79+F79+H79+J79+L79+N79+P79+R79+T79+V79+X79+Z79)/AA79)</f>
        <v>0</v>
      </c>
    </row>
    <row r="80" spans="1:28" ht="12.75" customHeight="1" thickBot="1">
      <c r="A80" s="455"/>
      <c r="B80" s="16" t="s">
        <v>13</v>
      </c>
      <c r="C80" s="63">
        <v>0</v>
      </c>
      <c r="D80" s="63">
        <v>0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133"/>
      <c r="S80" s="323"/>
      <c r="T80" s="324"/>
      <c r="U80" s="325"/>
      <c r="V80" s="325"/>
      <c r="W80" s="326"/>
      <c r="X80" s="327"/>
      <c r="Y80" s="325"/>
      <c r="Z80" s="325"/>
      <c r="AA80" s="321">
        <f>C80+E80+G80+I80+K80+M80+O80+Q80+S80+U80+W80+Y80</f>
        <v>0</v>
      </c>
      <c r="AB80" s="322">
        <f>IF(AA80=0,0,(D80+F80+H80+J80+L80+N80+P80+R80+T80+V80+X80+Z80)/AA80)</f>
        <v>0</v>
      </c>
    </row>
    <row r="81" spans="1:28" ht="12.75" customHeight="1">
      <c r="A81" s="454">
        <v>24</v>
      </c>
      <c r="B81" s="82" t="s">
        <v>42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5"/>
      <c r="S81" s="312"/>
      <c r="T81" s="162"/>
      <c r="U81" s="212"/>
      <c r="V81" s="212"/>
      <c r="W81" s="247"/>
      <c r="X81" s="248"/>
      <c r="Y81" s="212"/>
      <c r="Z81" s="212"/>
      <c r="AA81" s="312"/>
      <c r="AB81" s="311"/>
    </row>
    <row r="82" spans="1:28" ht="19.5" customHeight="1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297">
        <f>IF(AA82=0,0,(D82+F82+H82+J82+L82+N82+P82+R82+T82+V82+X82+Z82)/AA82)</f>
        <v>1.603990027275827</v>
      </c>
    </row>
    <row r="83" spans="1:28" ht="19.5" customHeight="1" thickBot="1">
      <c r="A83" s="454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9.5" customHeight="1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9.5" customHeight="1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297">
        <f>IF(AA85=0,0,(D85+F85+H85+J85+L85+N85+P85+R85+T85+V85+X85+Z85)/AA85)</f>
        <v>1.5903500037455134</v>
      </c>
    </row>
    <row r="86" spans="1:28" ht="19.5" customHeight="1" thickBot="1">
      <c r="A86" s="455"/>
      <c r="B86" s="16" t="s">
        <v>13</v>
      </c>
      <c r="C86" s="314">
        <v>304</v>
      </c>
      <c r="D86" s="314">
        <v>230698.89375999998</v>
      </c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322">
        <f>IF(AA86=0,0,(D86+F86+H86+J86+L86+N86+P86+R86+T86+V86+X86+Z86)/AA86)</f>
        <v>758.87793999999997</v>
      </c>
    </row>
    <row r="87" spans="1:28" ht="19.5" customHeight="1">
      <c r="A87" s="454">
        <v>26</v>
      </c>
      <c r="B87" s="82" t="s">
        <v>55</v>
      </c>
      <c r="C87" s="295"/>
      <c r="D87" s="295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06"/>
      <c r="AB87" s="311"/>
    </row>
    <row r="88" spans="1:28" ht="14.25" customHeight="1">
      <c r="A88" s="454"/>
      <c r="B88" s="9" t="s">
        <v>12</v>
      </c>
      <c r="C88" s="67">
        <v>23653</v>
      </c>
      <c r="D88" s="67">
        <v>38593.65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1">
        <f>C88+E88+G88+I88+K88+M88+O88+Q88+S88+U88+W88+Y88</f>
        <v>23653</v>
      </c>
      <c r="AB88" s="297">
        <f>IF(AA88=0,0,(D88+F88+H88+J88+L88+N88+P88+R88+T88+V88+X88+Z88)/AA88)</f>
        <v>1.6316598317338182</v>
      </c>
    </row>
    <row r="89" spans="1:28" ht="16.5" thickBot="1">
      <c r="A89" s="455"/>
      <c r="B89" s="293" t="s">
        <v>13</v>
      </c>
      <c r="C89" s="103">
        <v>85.61</v>
      </c>
      <c r="D89" s="103">
        <v>64967.540443400001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12">
        <f>C89+E89+G89+I89+K89+M89+O89+Q89+S89+U89+W89+Y89</f>
        <v>85.61</v>
      </c>
      <c r="AB89" s="110">
        <f>IF(AA89=0,0,(D89+F89+H89+J89+L89+N89+P89+R89+T89+V89+X89+Z89)/AA89)</f>
        <v>758.87793999999997</v>
      </c>
    </row>
    <row r="90" spans="1:28" ht="15.75">
      <c r="A90" s="446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0</v>
      </c>
      <c r="F90" s="299">
        <f t="shared" si="0"/>
        <v>0</v>
      </c>
      <c r="G90" s="299">
        <f t="shared" si="0"/>
        <v>0</v>
      </c>
      <c r="H90" s="299">
        <f t="shared" si="0"/>
        <v>0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2216371.0000000009</v>
      </c>
      <c r="AB90" s="301">
        <f>(D90+F90+H90+J90+L90+N90+P90+R90+T90+V90+X90+Z90)/AA90</f>
        <v>2.5114010876337933</v>
      </c>
    </row>
    <row r="91" spans="1:28" ht="16.5" thickBot="1">
      <c r="A91" s="447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0</v>
      </c>
      <c r="F91" s="303">
        <f t="shared" si="1"/>
        <v>0</v>
      </c>
      <c r="G91" s="303">
        <f t="shared" si="1"/>
        <v>0</v>
      </c>
      <c r="H91" s="303">
        <f t="shared" si="1"/>
        <v>0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2067.5300000000002</v>
      </c>
      <c r="AB91" s="237">
        <f>(D91+F91+H91+J91+L91+N91+P91+R91+T91+V91+X91+Z91)/AA91</f>
        <v>758.87793614767361</v>
      </c>
    </row>
    <row r="93" spans="1:28"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2">
    <mergeCell ref="A87:A89"/>
    <mergeCell ref="A69:A71"/>
    <mergeCell ref="A72:A74"/>
    <mergeCell ref="A75:A77"/>
    <mergeCell ref="A78:A80"/>
    <mergeCell ref="A81:A83"/>
    <mergeCell ref="A57:A59"/>
    <mergeCell ref="A60:A62"/>
    <mergeCell ref="A63:A65"/>
    <mergeCell ref="A66:A68"/>
    <mergeCell ref="A84:A86"/>
    <mergeCell ref="A90:A91"/>
    <mergeCell ref="B1:AB1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S3:T3"/>
    <mergeCell ref="U3:V3"/>
    <mergeCell ref="W3:X3"/>
    <mergeCell ref="Y3:Z3"/>
    <mergeCell ref="AA3:AB3"/>
    <mergeCell ref="I3:J3"/>
    <mergeCell ref="K3:L3"/>
    <mergeCell ref="M3:N3"/>
    <mergeCell ref="O3:P3"/>
    <mergeCell ref="Q3:R3"/>
    <mergeCell ref="E3:F3"/>
    <mergeCell ref="B3:B6"/>
    <mergeCell ref="A3:A6"/>
    <mergeCell ref="C3:D3"/>
    <mergeCell ref="G3:H3"/>
  </mergeCells>
  <pageMargins left="0.6692913385826772" right="0.15748031496062992" top="0.98425196850393704" bottom="1.1811023622047245" header="0.51181102362204722" footer="0.51181102362204722"/>
  <pageSetup scale="99" fitToHeight="2" orientation="portrait" r:id="rId1"/>
  <headerFooter>
    <oddFooter>&amp;R&amp;D</oddFooter>
  </headerFooter>
  <rowBreaks count="1" manualBreakCount="1">
    <brk id="3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1" width="13.42578125" hidden="1" customWidth="1"/>
    <col min="22" max="22" width="15.85546875" hidden="1" customWidth="1"/>
    <col min="23" max="24" width="13.42578125" hidden="1" customWidth="1"/>
    <col min="25" max="25" width="15.28515625" customWidth="1"/>
    <col min="26" max="26" width="15" customWidth="1"/>
  </cols>
  <sheetData>
    <row r="1" spans="1:26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 ht="15.75" thickBot="1">
      <c r="Y2" s="11"/>
    </row>
    <row r="3" spans="1:26" ht="16.5" thickBot="1">
      <c r="A3" s="442" t="s">
        <v>0</v>
      </c>
      <c r="B3" s="442" t="s">
        <v>1</v>
      </c>
      <c r="C3" s="456" t="s">
        <v>47</v>
      </c>
      <c r="D3" s="457"/>
      <c r="E3" s="456" t="s">
        <v>48</v>
      </c>
      <c r="F3" s="457"/>
      <c r="G3" s="456" t="s">
        <v>49</v>
      </c>
      <c r="H3" s="457"/>
      <c r="I3" s="456" t="s">
        <v>50</v>
      </c>
      <c r="J3" s="457"/>
      <c r="K3" s="456" t="s">
        <v>51</v>
      </c>
      <c r="L3" s="457"/>
      <c r="M3" s="456" t="s">
        <v>52</v>
      </c>
      <c r="N3" s="457"/>
      <c r="O3" s="456" t="s">
        <v>53</v>
      </c>
      <c r="P3" s="457"/>
      <c r="Q3" s="456" t="s">
        <v>54</v>
      </c>
      <c r="R3" s="460"/>
      <c r="S3" s="456" t="s">
        <v>56</v>
      </c>
      <c r="T3" s="457"/>
      <c r="U3" s="456" t="s">
        <v>57</v>
      </c>
      <c r="V3" s="460"/>
      <c r="W3" s="456" t="s">
        <v>58</v>
      </c>
      <c r="X3" s="457"/>
      <c r="Y3" s="456" t="s">
        <v>69</v>
      </c>
      <c r="Z3" s="461"/>
    </row>
    <row r="4" spans="1:26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03"/>
      <c r="U4" s="208"/>
      <c r="V4" s="208"/>
      <c r="W4" s="89"/>
      <c r="X4" s="241"/>
      <c r="Y4" s="1" t="s">
        <v>2</v>
      </c>
      <c r="Z4" s="4" t="s">
        <v>3</v>
      </c>
    </row>
    <row r="5" spans="1:26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03"/>
      <c r="U5" s="208"/>
      <c r="V5" s="208"/>
      <c r="W5" s="89"/>
      <c r="X5" s="241"/>
      <c r="Y5" s="2" t="s">
        <v>4</v>
      </c>
      <c r="Z5" s="5"/>
    </row>
    <row r="6" spans="1:26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04"/>
      <c r="U6" s="209"/>
      <c r="V6" s="209"/>
      <c r="W6" s="90"/>
      <c r="X6" s="242"/>
      <c r="Y6" s="3" t="s">
        <v>5</v>
      </c>
      <c r="Z6" s="6" t="s">
        <v>6</v>
      </c>
    </row>
    <row r="7" spans="1:2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3"/>
      <c r="Z7" s="44"/>
    </row>
    <row r="8" spans="1:26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33" t="s">
        <v>10</v>
      </c>
      <c r="Z8" s="87" t="s">
        <v>10</v>
      </c>
    </row>
    <row r="9" spans="1:26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/>
      <c r="X9" s="248"/>
      <c r="Y9" s="170">
        <f>C9+E9+G9+I9+K9+M9+O9+Q9+S9+U9+W9</f>
        <v>852414.99999999965</v>
      </c>
      <c r="Z9" s="62">
        <f>(D9+F9+H9+J9+L9+N9+P9+R9+T9+V9+X9)/Y9</f>
        <v>1.4285254952106667</v>
      </c>
    </row>
    <row r="10" spans="1:26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/>
      <c r="X10" s="250"/>
      <c r="Y10" s="234">
        <f>C10+E10+G10+I10+K10+M10+O10+Q10+S10+U10+W10</f>
        <v>1236.67</v>
      </c>
      <c r="Z10" s="110">
        <f>(D10+F10+H10+J10+L10+N10+P10+R10+T10+V10+X10)/Y10</f>
        <v>818.0211761714927</v>
      </c>
    </row>
    <row r="11" spans="1:26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33"/>
      <c r="Z11" s="87"/>
    </row>
    <row r="12" spans="1:26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/>
      <c r="X12" s="252"/>
      <c r="Y12" s="170">
        <f>C12+E12+G12+I12+K12+M12+O12+Q12+S12+U12+W12</f>
        <v>721992.99999999942</v>
      </c>
      <c r="Z12" s="62">
        <f>(D12+F12+H12+J12+L12+N12+P12+R12+T12+V12+X12)/Y12</f>
        <v>1.4509998157876889</v>
      </c>
    </row>
    <row r="13" spans="1:26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/>
      <c r="X13" s="250"/>
      <c r="Y13" s="234">
        <f>C13+E13+G13+I13+K13+M13+O13+Q13+S13+U13+W13</f>
        <v>1098.1500000000001</v>
      </c>
      <c r="Z13" s="110">
        <f>(D13+F13+H13+J13+L13+N13+P13+R13+T13+V13+X13)/Y13</f>
        <v>810.24682834585428</v>
      </c>
    </row>
    <row r="14" spans="1:26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33"/>
      <c r="Z14" s="87"/>
    </row>
    <row r="15" spans="1:26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/>
      <c r="X15" s="252"/>
      <c r="Y15" s="170">
        <f>C15+E15+G15+I15+K15+M15+O15+Q15+S15+U15+W15</f>
        <v>16262</v>
      </c>
      <c r="Z15" s="62">
        <f>(D15+F15+H15+J15+L15+N15+P15+R15+T15+V15+X15)/Y15</f>
        <v>1.439097896937646</v>
      </c>
    </row>
    <row r="16" spans="1:26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/>
      <c r="X16" s="250"/>
      <c r="Y16" s="234">
        <f>C16+E16+G16+I16+K16+M16+O16+Q16+S16+U16+W16</f>
        <v>25.63</v>
      </c>
      <c r="Z16" s="110">
        <f>IF(Y16=0,0,(D16+F16+H16+J16+L16+N16+P16+R16+T16+V16+X16)/Y16)</f>
        <v>844.31343441279762</v>
      </c>
    </row>
    <row r="17" spans="1:26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167"/>
      <c r="Z17" s="41"/>
    </row>
    <row r="18" spans="1:26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/>
      <c r="X18" s="252"/>
      <c r="Y18" s="170">
        <f>C18+E18+G18+I18+K18+M18+O18+Q18+S18+U18+W18</f>
        <v>254134</v>
      </c>
      <c r="Z18" s="62">
        <f>(D18+F18+H18+J18+L18+N18+P18+R18+T18+V18+X18)/Y18</f>
        <v>1.4768004674699176</v>
      </c>
    </row>
    <row r="19" spans="1:26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/>
      <c r="X19" s="250"/>
      <c r="Y19" s="234">
        <f>C19+E19+G19+I19+K19+M19+O19+Q19+S19+U19+W19</f>
        <v>434.26</v>
      </c>
      <c r="Z19" s="110">
        <f>(D19+F19+H19+J19+L19+N19+P19+R19+T19+V19+X19)/Y19</f>
        <v>830.48454956938247</v>
      </c>
    </row>
    <row r="20" spans="1:26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167"/>
      <c r="Z20" s="41"/>
    </row>
    <row r="21" spans="1:26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/>
      <c r="X21" s="252"/>
      <c r="Y21" s="170">
        <f>C21+E21+G21+I21+K21+M21+O21+Q21+S21+U21+W21</f>
        <v>138081.00000000017</v>
      </c>
      <c r="Z21" s="62">
        <f>(D21+F21+H21+J21+L21+N21+P21+R21+T21+V21+X21)/Y21</f>
        <v>1.474850486308759</v>
      </c>
    </row>
    <row r="22" spans="1:26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/>
      <c r="X22" s="250"/>
      <c r="Y22" s="234">
        <f>C22+E22+G22+I22+K22+M22+O22+Q22+S22+U22+W22</f>
        <v>185.51</v>
      </c>
      <c r="Z22" s="110">
        <f>(D22+F22+H22+J22+L22+N22+P22+R22+T22+V22+X22)/Y22</f>
        <v>785.10569056115571</v>
      </c>
    </row>
    <row r="23" spans="1:26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167"/>
      <c r="Z23" s="41"/>
    </row>
    <row r="24" spans="1:26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/>
      <c r="X24" s="252"/>
      <c r="Y24" s="170">
        <f>C24+E24+G24+I24+K24+M24+O24+Q24+S24+U24+W24</f>
        <v>2183975</v>
      </c>
      <c r="Z24" s="62">
        <f>(D24+F24+H24+J24+L24+N24+P24+R24+T24+V24+X24)/Y24</f>
        <v>1.4420568138371546</v>
      </c>
    </row>
    <row r="25" spans="1:26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/>
      <c r="X25" s="250"/>
      <c r="Y25" s="234">
        <f>C25+E25+G25+I25+K25+M25+O25+Q25+S25+U25+W25</f>
        <v>2844.84</v>
      </c>
      <c r="Z25" s="110">
        <f>(D25+F25+H25+J25+L25+N25+P25+R25+T25+V25+X25)/Y25</f>
        <v>817.58653879023075</v>
      </c>
    </row>
    <row r="26" spans="1:26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170"/>
      <c r="Z26" s="60"/>
    </row>
    <row r="27" spans="1:26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/>
      <c r="X27" s="258"/>
      <c r="Y27" s="170">
        <f>C27+E27+G27+I27+K27+M27+O27+Q27+S27+U27+W27</f>
        <v>1246018</v>
      </c>
      <c r="Z27" s="62">
        <f>(D27+F27+H27+J27+L27+N27+P27+R27+T27+V27+X27)/Y27</f>
        <v>1.4636293295923493</v>
      </c>
    </row>
    <row r="28" spans="1:26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/>
      <c r="X28" s="260"/>
      <c r="Y28" s="234">
        <f>C28+E28+G28+I28+K28+M28+O28+Q28+S28+U28+W28</f>
        <v>1537.52</v>
      </c>
      <c r="Z28" s="110">
        <f>(D28+F28+H28+J28+L28+N28+P28+R28+T28+V28+X28)/Y28</f>
        <v>791.73028452312826</v>
      </c>
    </row>
    <row r="29" spans="1:26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174"/>
      <c r="Z29" s="58"/>
    </row>
    <row r="30" spans="1:26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/>
      <c r="X30" s="258"/>
      <c r="Y30" s="170">
        <f>C30+E30+G30+I30+K30+M30+O30+Q30+S30+U30+W30</f>
        <v>77384</v>
      </c>
      <c r="Z30" s="62">
        <f>(D30+F30+H30+J30+L30+N30+P30+R30+T30+V30+X30)/Y30</f>
        <v>1.4045987542644474</v>
      </c>
    </row>
    <row r="31" spans="1:26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/>
      <c r="X31" s="260"/>
      <c r="Y31" s="234">
        <f>C31+E31+G31+I31+K31+M31+O31+Q31+S31+U31+W31</f>
        <v>60.18</v>
      </c>
      <c r="Z31" s="110">
        <f>(D31+F31+H31+J31+L31+N31+P31+R31+T31+V31+X31)/Y31</f>
        <v>783.52065363908275</v>
      </c>
    </row>
    <row r="32" spans="1:26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176"/>
      <c r="Z32" s="65"/>
    </row>
    <row r="33" spans="1:26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/>
      <c r="X33" s="252"/>
      <c r="Y33" s="170">
        <f>C33+E33+G33+I33+K33+M33+O33+Q33+S33+U33+W33</f>
        <v>1728647.0000000002</v>
      </c>
      <c r="Z33" s="62">
        <f>(D33+F33+H33+J33+L33+N33+P33+R33+T33+V33+X33)/Y33</f>
        <v>1.4282580364874957</v>
      </c>
    </row>
    <row r="34" spans="1:26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/>
      <c r="X34" s="250"/>
      <c r="Y34" s="234">
        <f>C34+E34+G34+I34+K34+M34+O34+Q34+S34+U34+W34</f>
        <v>2267.8500000000004</v>
      </c>
      <c r="Z34" s="110">
        <f>(D34+F34+H34+J34+L34+N34+P34+R34+T34+V34+X34)/Y34</f>
        <v>820.28601882487794</v>
      </c>
    </row>
    <row r="35" spans="1:26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174"/>
      <c r="Z35" s="58"/>
    </row>
    <row r="36" spans="1:26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/>
      <c r="X36" s="252"/>
      <c r="Y36" s="170">
        <f>C36+E36+G36+I36+K36+M36+O36+Q36+S36+U36+W36</f>
        <v>2018100.9999999998</v>
      </c>
      <c r="Z36" s="62">
        <f>(D36+F36+H36+J36+L36+N36+P36+R36+T36+V36+X36)/Y36</f>
        <v>1.4239485337948894</v>
      </c>
    </row>
    <row r="37" spans="1:26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/>
      <c r="X37" s="250"/>
      <c r="Y37" s="234">
        <f>C37+E37+G37+I37+K37+M37+O37+Q37+S37+U37+W37</f>
        <v>2400.08</v>
      </c>
      <c r="Z37" s="110">
        <f>(D37+F37+H37+J37+L37+N37+P37+R37+T37+V37+X37)/Y37</f>
        <v>798.36503221892599</v>
      </c>
    </row>
    <row r="38" spans="1:26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174"/>
      <c r="Z38" s="58"/>
    </row>
    <row r="39" spans="1:26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/>
      <c r="X39" s="252"/>
      <c r="Y39" s="170">
        <f>C39+E39+G39+I39+K39+M39+O39+Q39+S39+U39+W39</f>
        <v>1310316.9999999995</v>
      </c>
      <c r="Z39" s="62">
        <f>(D39+F39+H39+J39+L39+N39+P39+R39+T39+V39+X39)/Y39</f>
        <v>1.4156029418835294</v>
      </c>
    </row>
    <row r="40" spans="1:26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/>
      <c r="X40" s="250"/>
      <c r="Y40" s="234">
        <f>C40+E40+G40+I40+K40+M40+O40+Q40+S40+U40+W40</f>
        <v>1765.42</v>
      </c>
      <c r="Z40" s="110">
        <f>(D40+F40+H40+J40+L40+N40+P40+R40+T40+V40+X40)/Y40</f>
        <v>831.09664018307262</v>
      </c>
    </row>
    <row r="41" spans="1:26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174"/>
      <c r="Z41" s="58"/>
    </row>
    <row r="42" spans="1:26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/>
      <c r="X42" s="252"/>
      <c r="Y42" s="170">
        <f>C42+E42+G42+I42+K42+M42+O42+Q42+S42+U42+W42</f>
        <v>113978.99999999999</v>
      </c>
      <c r="Z42" s="62">
        <f>(D42+F42+H42+J42+L42+N42+P42+R42+T42+V42+X42)/Y42</f>
        <v>1.1132321743479063</v>
      </c>
    </row>
    <row r="43" spans="1:26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65"/>
      <c r="X43" s="266"/>
      <c r="Y43" s="234">
        <f>C43+E43+G43+I43+K43+M43+O43+Q43+S43+U43+W43</f>
        <v>43.019999999999996</v>
      </c>
      <c r="Z43" s="110">
        <f>(D43+F43+H43+J43+L43+N43+P43+R43+T43+V43+X43)/Y43</f>
        <v>796.76004007438416</v>
      </c>
    </row>
    <row r="44" spans="1:26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174"/>
      <c r="Z44" s="58"/>
    </row>
    <row r="45" spans="1:26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170">
        <f>C45+E45+G45+I45+K45+M45+O45+Q45+S45+U45+W45</f>
        <v>710293.00000000023</v>
      </c>
      <c r="Z45" s="62">
        <f>(D45+F45+H45+J45+L45+N45+P45+R45+T45+V45+X45)/Y45</f>
        <v>1.5044908931947796</v>
      </c>
    </row>
    <row r="46" spans="1:26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34">
        <f>C46+E46+G46+I46+K46+M46+O46+Q46+S46+U46+W46</f>
        <v>1223.0400000000002</v>
      </c>
      <c r="Z46" s="110">
        <f>(D46+F46+H46+J46+L46+N46+P46+R46+T46+V46+X46)/Y46</f>
        <v>802.31779211473042</v>
      </c>
    </row>
    <row r="47" spans="1:26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174"/>
      <c r="Z47" s="58"/>
    </row>
    <row r="48" spans="1:26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/>
      <c r="X48" s="252"/>
      <c r="Y48" s="170">
        <f>C48+E48+G48+I48+K48+M48+O48+Q48+S48+U48+W48</f>
        <v>532993</v>
      </c>
      <c r="Z48" s="62">
        <f>(D48+F48+H48+J48+L48+N48+P48+R48+T48+V48+X48)/Y48</f>
        <v>1.3875734953367118</v>
      </c>
    </row>
    <row r="49" spans="1:26" ht="16.5" thickBot="1">
      <c r="A49" s="450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213">
        <v>24.271999999999998</v>
      </c>
      <c r="V49" s="213">
        <v>26429.600000000006</v>
      </c>
      <c r="W49" s="249"/>
      <c r="X49" s="250"/>
      <c r="Y49" s="234">
        <f>C49+E49+G49+I49+K49+M49+O49+Q49+S49+U49+W49</f>
        <v>523.33200000000011</v>
      </c>
      <c r="Z49" s="110">
        <f>(D49+F49+H49+J49+L49+N49+P49+R49+T49+V49+X49)/Y49</f>
        <v>791.53835423784494</v>
      </c>
    </row>
    <row r="50" spans="1:26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/>
      <c r="X50" s="268"/>
      <c r="Y50" s="178">
        <f>C50+E50+G50+I50+K50+M50+O50+Q50+S50+U50+W50</f>
        <v>2351316</v>
      </c>
      <c r="Z50" s="235">
        <f>(D50+F50+H50+J50+L50+N50+P50+R50+T50+V50+X50)/Y50</f>
        <v>9.1352709078660617</v>
      </c>
    </row>
    <row r="51" spans="1:26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160"/>
      <c r="Z51" s="87"/>
    </row>
    <row r="52" spans="1:26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180"/>
      <c r="Z52" s="68"/>
    </row>
    <row r="53" spans="1:26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182"/>
      <c r="Z53" s="70"/>
    </row>
    <row r="54" spans="1:26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184"/>
      <c r="Z54" s="72"/>
    </row>
    <row r="55" spans="1:26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170"/>
      <c r="Z55" s="62"/>
    </row>
    <row r="56" spans="1:26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186"/>
      <c r="Z56" s="74"/>
    </row>
    <row r="57" spans="1:26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184"/>
      <c r="Z57" s="72"/>
    </row>
    <row r="58" spans="1:26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/>
      <c r="X58" s="278"/>
      <c r="Y58" s="170">
        <f>C58+E58+G58+I58+K58+M58+O58+Q58+S58+U58+W58</f>
        <v>1672541</v>
      </c>
      <c r="Z58" s="62">
        <f>(D58+F58+H58+J58+L58+N58+P58+R58+T58+V58+X58)/Y58</f>
        <v>1.371502372737051</v>
      </c>
    </row>
    <row r="59" spans="1:26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34">
        <f>C59+E59+G59+I59+K59+M59+O59+Q59+S59+U59+W59</f>
        <v>452.53</v>
      </c>
      <c r="Z59" s="110">
        <f>(D59+F59+H59+J59+L59+N59+P59+R59+T59+V59+X59)/Y59</f>
        <v>805.36441997127281</v>
      </c>
    </row>
    <row r="60" spans="1:26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184"/>
      <c r="Z60" s="72"/>
    </row>
    <row r="61" spans="1:26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170">
        <f>C61+E61+G61+I61+K61+M61+O61+Q61+S61+U61+W61</f>
        <v>0</v>
      </c>
      <c r="Z61" s="62">
        <f>IF(Y61=0,0,(D61+F61+H61+J61+L61+N61+P61+R61+T61+V61+X61)/Y61)</f>
        <v>0</v>
      </c>
    </row>
    <row r="62" spans="1:26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34">
        <f>C62+E62+G62+I62+K62+M62+O62+Q62+S62+U62+W62</f>
        <v>0</v>
      </c>
      <c r="Z62" s="110">
        <f>IF(Y62=0,0,(D62+F62+H62+J62+L62+N62+P62+R62+T62+V62+X62)/Y62)</f>
        <v>0</v>
      </c>
    </row>
    <row r="63" spans="1:26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184"/>
      <c r="Z63" s="72"/>
    </row>
    <row r="64" spans="1:26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217">
        <v>22748.000000000025</v>
      </c>
      <c r="V64" s="217">
        <v>26866.37</v>
      </c>
      <c r="W64" s="257"/>
      <c r="X64" s="258"/>
      <c r="Y64" s="170">
        <f>C64+E64+G64+I64+K64+M64+O64+Q64+S64+U64+W64</f>
        <v>74318.135395170626</v>
      </c>
      <c r="Z64" s="62">
        <f>(D64+F64+H64+J64+L64+N64+P64+R64+T64+V64+X64)/Y64</f>
        <v>1.3379549886616431</v>
      </c>
    </row>
    <row r="65" spans="1:26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229">
        <v>1.6</v>
      </c>
      <c r="V65" s="229">
        <v>1379.69</v>
      </c>
      <c r="W65" s="281"/>
      <c r="X65" s="282"/>
      <c r="Y65" s="234">
        <f>C65+E65+G65+I65+K65+M65+O65+Q65+S65+U65+W65</f>
        <v>79.650000000000006</v>
      </c>
      <c r="Z65" s="110">
        <f>(D65+F65+H65+J65+L65+N65+P65+R65+T65+V65+X65)/Y65</f>
        <v>786.42433878217196</v>
      </c>
    </row>
    <row r="66" spans="1:26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193"/>
      <c r="Z66" s="78"/>
    </row>
    <row r="67" spans="1:26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170">
        <f>C67+E67+G67+I67+K67+M67+O67+Q67+S67+U67+W67</f>
        <v>55632</v>
      </c>
      <c r="Z67" s="62">
        <f>(D67+F67+H67+J67+L67+N67+P67+R67+T67+V67+X67)/Y67</f>
        <v>1.5616912927811331</v>
      </c>
    </row>
    <row r="68" spans="1:26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34">
        <f>C68+E68+G68+I68+K68+M68+O68+Q68+S68+U68+W68</f>
        <v>196.04</v>
      </c>
      <c r="Z68" s="110">
        <f>(D68+F68+H68+J68+L68+N68+P68+R68+T68+V68+X68)/Y68</f>
        <v>786.24797904662319</v>
      </c>
    </row>
    <row r="69" spans="1:26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184"/>
      <c r="Z69" s="72"/>
    </row>
    <row r="70" spans="1:26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170">
        <f>C70+E70+G70+I70+K70+M70+O70+Q70+S70+U70+W70</f>
        <v>1801040.0000000002</v>
      </c>
      <c r="Z70" s="62">
        <f>(D70+F70+H70+J70+L70+N70+P70+R70+T70+V70+X70)/Y70</f>
        <v>1.3665657064807</v>
      </c>
    </row>
    <row r="71" spans="1:26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34">
        <f>C71+E71+G71+I71+K71+M71+O71+Q71+S71+U71+W71</f>
        <v>1903.0299999999997</v>
      </c>
      <c r="Z71" s="110">
        <f>(D71+F71+H71+J71+L71+N71+P71+R71+T71+V71+X71)/Y71</f>
        <v>810.64893925093156</v>
      </c>
    </row>
    <row r="72" spans="1:26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160"/>
      <c r="Z72" s="87"/>
    </row>
    <row r="73" spans="1:26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/>
      <c r="X73" s="270"/>
      <c r="Y73" s="170">
        <f>C73+E73+G73+I73+K73+M73+O73+Q73+S73+U73+W73</f>
        <v>2757073.0000000019</v>
      </c>
      <c r="Z73" s="62">
        <f>(D73+F73+H73+J73+L73+N73+P73+R73+T73+V73+X73)/Y73</f>
        <v>1.5552588778026541</v>
      </c>
    </row>
    <row r="74" spans="1:26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/>
      <c r="X74" s="282"/>
      <c r="Y74" s="234">
        <f>C74+E74+G74+I74+K74+M74+O74+Q74+S74+U74+W74</f>
        <v>6990.51</v>
      </c>
      <c r="Z74" s="110">
        <f>(D74+F74+H74+J74+L74+N74+P74+R74+T74+V74+X74)/Y74</f>
        <v>840.44230246252403</v>
      </c>
    </row>
    <row r="75" spans="1:26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160"/>
      <c r="Z75" s="87"/>
    </row>
    <row r="76" spans="1:26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/>
      <c r="X76" s="270"/>
      <c r="Y76" s="170">
        <f>C76+E76+G76+I76+K76+M76+O76+Q76+S76+U76+W76</f>
        <v>5715876.9999999972</v>
      </c>
      <c r="Z76" s="62">
        <f>(D76+F76+H76+J76+L76+N76+P76+R76+T76+V76+X76)/Y76</f>
        <v>1.4731289196740947</v>
      </c>
    </row>
    <row r="77" spans="1:26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/>
      <c r="X77" s="282"/>
      <c r="Y77" s="234">
        <f>C77+E77+G77+I77+K77+M77+O77+Q77+S77+U77+W77</f>
        <v>7418.5</v>
      </c>
      <c r="Z77" s="110">
        <f>(D77+F77+H77+J77+L77+N77+P77+R77+T77+V77+X77)/Y77</f>
        <v>786.47968828395233</v>
      </c>
    </row>
    <row r="78" spans="1:26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160"/>
      <c r="Z78" s="87"/>
    </row>
    <row r="79" spans="1:26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/>
      <c r="X79" s="270"/>
      <c r="Y79" s="170">
        <f>C79+E79+G79+I79+K79+M79+O79+Q79+S79+U79+W79</f>
        <v>1434912.1126786065</v>
      </c>
      <c r="Z79" s="62">
        <f>(D79+F79+H79+J79+L79+N79+P79+R79+T79+V79+X79)/Y79</f>
        <v>1.4008431751598307</v>
      </c>
    </row>
    <row r="80" spans="1:26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/>
      <c r="X80" s="282"/>
      <c r="Y80" s="234">
        <f>C80+E80+G80+I80+K80+M80+O80+Q80+S80+U80+W80</f>
        <v>3165</v>
      </c>
      <c r="Z80" s="110">
        <f>IF(Y80=0,0,(D80+F80+H80+J80+L80+N80+P80+R80+T80+V80+X80)/Y80)</f>
        <v>849.41813586097942</v>
      </c>
    </row>
    <row r="81" spans="1:26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160"/>
      <c r="Z81" s="87"/>
    </row>
    <row r="82" spans="1:26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170">
        <f>C82+E82+G82+I82+K82+M82+O82+Q82+S82+U82+W82</f>
        <v>422725.99999999994</v>
      </c>
      <c r="Z82" s="62">
        <f>(D82+F82+H82+J82+L82+N82+P82+R82+T82+V82+X82)/Y82</f>
        <v>1.46545353254827</v>
      </c>
    </row>
    <row r="83" spans="1:26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34">
        <f>C83+E83+G83+I83+K83+M83+O83+Q83+S83+U83+W83</f>
        <v>1400</v>
      </c>
      <c r="Z83" s="110">
        <f>(D83+F83+H83+J83+L83+N83+P83+R83+T83+V83+X83)/Y83</f>
        <v>803.12244212857149</v>
      </c>
    </row>
    <row r="84" spans="1:26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160"/>
      <c r="Z84" s="87"/>
    </row>
    <row r="85" spans="1:26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170">
        <f>C85+E85+G85+I85+K85+M85+O85+Q85+S85+U85+W85</f>
        <v>1610645.0000000002</v>
      </c>
      <c r="Z85" s="62">
        <f>(D85+F85+H85+J85+L85+N85+P85+R85+T85+V85+X85)/Y85</f>
        <v>1.405790934687656</v>
      </c>
    </row>
    <row r="86" spans="1:26" ht="16.5" thickBot="1">
      <c r="A86" s="455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34">
        <f>C86+E86+G86+I86+K86+M86+O86+Q86+S86+U86+W86</f>
        <v>5022</v>
      </c>
      <c r="Z86" s="110">
        <f>(D86+F86+H86+J86+L86+N86+P86+R86+T86+V86+X86)/Y86</f>
        <v>840.36422142970935</v>
      </c>
    </row>
    <row r="87" spans="1:26" ht="15.75">
      <c r="A87" s="458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160"/>
      <c r="Z87" s="87"/>
    </row>
    <row r="88" spans="1:26" ht="15.75">
      <c r="A88" s="458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7">
        <f>C88+E88+G88+I88+K88+M88+O88+Q88+S88+U88+W88</f>
        <v>24030</v>
      </c>
      <c r="Z88" s="287">
        <f>IF(Y88=0,0,(D88+F88+H88+J88+L88+N88+P88+R88+T88+V88+X88)/Y88)</f>
        <v>1.6325730337078652</v>
      </c>
    </row>
    <row r="89" spans="1:26" ht="16.5" thickBot="1">
      <c r="A89" s="459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34">
        <f>C89+E89+G89+I89+K89+M89+O89+Q89+S89+U89+W89</f>
        <v>92</v>
      </c>
      <c r="Z89" s="110">
        <f>IF(Y89=0,0,(D89+F89+H89+J89+L89+N89+P89+R89+T89+V89+X89)/Y89)</f>
        <v>759.84185264565212</v>
      </c>
    </row>
    <row r="90" spans="1:26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0">E9+E12+E15+E18+E21+E24+E27+E30+E33+E36+E39+E42+E45+E48+E50+E58+E61+E64+E67+E70+E73+E76+E79+E82+E85</f>
        <v>2787150.9999999991</v>
      </c>
      <c r="F90" s="50">
        <f t="shared" si="0"/>
        <v>6592110.6799999997</v>
      </c>
      <c r="G90" s="50">
        <f t="shared" si="0"/>
        <v>902256.1582165719</v>
      </c>
      <c r="H90" s="50">
        <f t="shared" si="0"/>
        <v>3871629.4399999995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1">P9+P12+P15+P18+P21+P24+P27+P30+P33+P36+P39+P42+P45+P48+P50+P58+P61+P64+P67+P70+P73+P76+P79+P82+P85</f>
        <v>4048794.33</v>
      </c>
      <c r="Q90" s="50">
        <f t="shared" ref="Q90:V90" si="2">Q9+Q12+Q15+Q18+Q21+Q24+Q27+Q30+Q33+Q36+Q39+Q42+Q45+Q48+Q50+Q58+Q61+Q64+Q67+Q70+Q73+Q76+Q79+Q82+Q85+Q88</f>
        <v>5686530</v>
      </c>
      <c r="R90" s="138">
        <f t="shared" si="2"/>
        <v>8781147.6799999997</v>
      </c>
      <c r="S90" s="199">
        <f t="shared" si="2"/>
        <v>5553771</v>
      </c>
      <c r="T90" s="200">
        <f t="shared" si="2"/>
        <v>9691589.910000002</v>
      </c>
      <c r="U90" s="199">
        <f t="shared" si="2"/>
        <v>6440929.0000000019</v>
      </c>
      <c r="V90" s="138">
        <f t="shared" si="2"/>
        <v>11539039.199999999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C90+E90+G90+I90+K90+M90+O90+Q90+S90+U90+W90</f>
        <v>29800672.248073779</v>
      </c>
      <c r="Z90" s="51">
        <f>(D90+F90+H90+J90+L90+N90+P90+R90+T90+V90+X90)/Y90</f>
        <v>2.0504713122352354</v>
      </c>
    </row>
    <row r="91" spans="1:26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3">E10+E13+E16+E19+E22+E25+E28+E31+E34+E37+E40+E43+E46+E49+E59+E62+E65+E68+E71+E74+E77+E80+E83+E86</f>
        <v>3563.69</v>
      </c>
      <c r="F91" s="18">
        <f t="shared" si="3"/>
        <v>2735931.74</v>
      </c>
      <c r="G91" s="18">
        <f t="shared" si="3"/>
        <v>642.62</v>
      </c>
      <c r="H91" s="18">
        <f t="shared" si="3"/>
        <v>505297.39</v>
      </c>
      <c r="I91" s="18">
        <f t="shared" si="3"/>
        <v>2275.88</v>
      </c>
      <c r="J91" s="18">
        <f t="shared" si="3"/>
        <v>1901774.1800000002</v>
      </c>
      <c r="K91" s="18">
        <f t="shared" si="3"/>
        <v>1038.72</v>
      </c>
      <c r="L91" s="18">
        <f t="shared" si="3"/>
        <v>834187.17171839997</v>
      </c>
      <c r="M91" s="18">
        <f t="shared" si="3"/>
        <v>473.33000000000004</v>
      </c>
      <c r="N91" s="18">
        <f t="shared" si="3"/>
        <v>355180.82999999996</v>
      </c>
      <c r="O91" s="18">
        <f t="shared" si="3"/>
        <v>2024.78</v>
      </c>
      <c r="P91" s="18">
        <f t="shared" si="3"/>
        <v>1599642.19</v>
      </c>
      <c r="Q91" s="18">
        <f t="shared" ref="Q91:V91" si="4">Q10+Q13+Q16+Q19+Q22+Q25+Q28+Q31+Q34+Q37+Q40+Q43+Q46+Q49+Q59+Q62+Q65+Q68+Q71+Q74+Q77+Q80+Q83+Q86+Q89</f>
        <v>7185.56</v>
      </c>
      <c r="R91" s="139">
        <f t="shared" si="4"/>
        <v>5588362.2261440009</v>
      </c>
      <c r="S91" s="201">
        <f t="shared" si="4"/>
        <v>8947.119999999999</v>
      </c>
      <c r="T91" s="202">
        <f t="shared" si="4"/>
        <v>7337609.96</v>
      </c>
      <c r="U91" s="201">
        <f t="shared" si="4"/>
        <v>14139.142</v>
      </c>
      <c r="V91" s="240">
        <f t="shared" si="4"/>
        <v>12197726.329999998</v>
      </c>
      <c r="W91" s="201">
        <f t="shared" ref="W91:X91" si="5">W10+W13+W16+W19+W22+W25+W28+W31+W34+W37+W40+W43+W46+W49+W59+W62+W65+W68+W71+W74+W77+W80+W83+W86+W89</f>
        <v>0</v>
      </c>
      <c r="X91" s="240">
        <f t="shared" si="5"/>
        <v>0</v>
      </c>
      <c r="Y91" s="236">
        <f>C91+E91+G91+I91+K91+M91+O91+Q91+S91+U91+W91</f>
        <v>42272.762000000002</v>
      </c>
      <c r="Z91" s="237">
        <f>(D91+F91+H91+J91+L91+N91+P91+R91+T91+V91+X91)/Y91</f>
        <v>817.54173944778904</v>
      </c>
    </row>
    <row r="93" spans="1:26">
      <c r="Y93" s="11"/>
      <c r="Z93" s="11"/>
    </row>
    <row r="94" spans="1:26">
      <c r="Y94" s="12"/>
      <c r="Z94" s="12"/>
    </row>
    <row r="95" spans="1:26">
      <c r="Y95" s="12"/>
      <c r="Z95" s="20"/>
    </row>
    <row r="96" spans="1:26">
      <c r="Y96" s="12"/>
    </row>
    <row r="97" spans="25:26">
      <c r="Y97" s="12"/>
      <c r="Z97" s="12"/>
    </row>
    <row r="98" spans="25:26">
      <c r="Y98" s="12"/>
      <c r="Z98" s="8"/>
    </row>
    <row r="99" spans="25:26">
      <c r="Y99" s="12"/>
    </row>
  </sheetData>
  <mergeCells count="42">
    <mergeCell ref="Q3:R3"/>
    <mergeCell ref="S3:T3"/>
    <mergeCell ref="Y3:Z3"/>
    <mergeCell ref="U3:V3"/>
    <mergeCell ref="A1:Z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W3:X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87:A89"/>
    <mergeCell ref="A69:A71"/>
    <mergeCell ref="A72:A74"/>
    <mergeCell ref="A75:A77"/>
    <mergeCell ref="A78:A80"/>
    <mergeCell ref="A81:A8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4" width="13.42578125" hidden="1" customWidth="1"/>
    <col min="25" max="25" width="15.28515625" customWidth="1"/>
    <col min="26" max="26" width="15" customWidth="1"/>
  </cols>
  <sheetData>
    <row r="1" spans="1:26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 ht="15.75" thickBot="1">
      <c r="Y2" s="11"/>
    </row>
    <row r="3" spans="1:26" ht="16.5" thickBot="1">
      <c r="A3" s="442" t="s">
        <v>0</v>
      </c>
      <c r="B3" s="442" t="s">
        <v>1</v>
      </c>
      <c r="C3" s="456" t="s">
        <v>60</v>
      </c>
      <c r="D3" s="457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 t="s">
        <v>70</v>
      </c>
      <c r="Z3" s="441"/>
    </row>
    <row r="4" spans="1:26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06"/>
      <c r="U4" s="208"/>
      <c r="V4" s="208"/>
      <c r="W4" s="89"/>
      <c r="X4" s="241"/>
      <c r="Y4" s="1" t="s">
        <v>2</v>
      </c>
      <c r="Z4" s="4" t="s">
        <v>3</v>
      </c>
    </row>
    <row r="5" spans="1:26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06"/>
      <c r="U5" s="208"/>
      <c r="V5" s="208"/>
      <c r="W5" s="89"/>
      <c r="X5" s="241"/>
      <c r="Y5" s="2" t="s">
        <v>4</v>
      </c>
      <c r="Z5" s="5"/>
    </row>
    <row r="6" spans="1:26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07"/>
      <c r="U6" s="209"/>
      <c r="V6" s="209"/>
      <c r="W6" s="90"/>
      <c r="X6" s="242"/>
      <c r="Y6" s="3" t="s">
        <v>5</v>
      </c>
      <c r="Z6" s="6" t="s">
        <v>6</v>
      </c>
    </row>
    <row r="7" spans="1:2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3"/>
      <c r="Z7" s="44"/>
    </row>
    <row r="8" spans="1:26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33" t="s">
        <v>10</v>
      </c>
      <c r="Z8" s="87" t="s">
        <v>10</v>
      </c>
    </row>
    <row r="9" spans="1:26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>
        <v>312556.00000000012</v>
      </c>
      <c r="X9" s="248">
        <v>454050.1</v>
      </c>
      <c r="Y9" s="170">
        <f>C9+E9+G9+I9+K9+M9+O9+Q9+S9+U9+W9</f>
        <v>1164970.9999999998</v>
      </c>
      <c r="Z9" s="62">
        <f>(D9+F9+H9+J9+L9+N9+P9+R9+T9+V9+X9)/Y9</f>
        <v>1.4350113951334416</v>
      </c>
    </row>
    <row r="10" spans="1:26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>
        <v>345.66</v>
      </c>
      <c r="X10" s="250">
        <v>286474.26</v>
      </c>
      <c r="Y10" s="234">
        <f>C10+E10+G10+I10+K10+M10+O10+Q10+S10+U10+W10</f>
        <v>1582.3300000000002</v>
      </c>
      <c r="Z10" s="110">
        <f>(D10+F10+H10+J10+L10+N10+P10+R10+T10+V10+X10)/Y10</f>
        <v>820.37028175917783</v>
      </c>
    </row>
    <row r="11" spans="1:26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33"/>
      <c r="Z11" s="87"/>
    </row>
    <row r="12" spans="1:26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>
        <v>193235</v>
      </c>
      <c r="X12" s="252">
        <v>275004.32</v>
      </c>
      <c r="Y12" s="170">
        <f>C12+E12+G12+I12+K12+M12+O12+Q12+S12+U12+W12</f>
        <v>915227.99999999942</v>
      </c>
      <c r="Z12" s="62">
        <f>(D12+F12+H12+J12+L12+N12+P12+R12+T12+V12+X12)/Y12</f>
        <v>1.4451219040501393</v>
      </c>
    </row>
    <row r="13" spans="1:26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>
        <v>248.05</v>
      </c>
      <c r="X13" s="250">
        <v>205577.56</v>
      </c>
      <c r="Y13" s="234">
        <f>C13+E13+G13+I13+K13+M13+O13+Q13+S13+U13+W13</f>
        <v>1346.2</v>
      </c>
      <c r="Z13" s="110">
        <f>(D13+F13+H13+J13+L13+N13+P13+R13+T13+V13+X13)/Y13</f>
        <v>813.66075958104295</v>
      </c>
    </row>
    <row r="14" spans="1:26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33"/>
      <c r="Z14" s="87"/>
    </row>
    <row r="15" spans="1:26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>
        <v>98541</v>
      </c>
      <c r="X15" s="252">
        <v>141285.57999999999</v>
      </c>
      <c r="Y15" s="170">
        <f>C15+E15+G15+I15+K15+M15+O15+Q15+S15+U15+W15</f>
        <v>114803</v>
      </c>
      <c r="Z15" s="62">
        <f>(D15+F15+H15+J15+L15+N15+P15+R15+T15+V15+X15)/Y15</f>
        <v>1.4345286273006803</v>
      </c>
    </row>
    <row r="16" spans="1:26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>
        <v>83.2</v>
      </c>
      <c r="X16" s="250">
        <v>68954.05</v>
      </c>
      <c r="Y16" s="234">
        <f>C16+E16+G16+I16+K16+M16+O16+Q16+S16+U16+W16</f>
        <v>108.83</v>
      </c>
      <c r="Z16" s="110">
        <f>IF(Y16=0,0,(D16+F16+H16+J16+L16+N16+P16+R16+T16+V16+X16)/Y16)</f>
        <v>832.43410203069016</v>
      </c>
    </row>
    <row r="17" spans="1:26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167"/>
      <c r="Z17" s="41"/>
    </row>
    <row r="18" spans="1:26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>
        <v>80309.000000000029</v>
      </c>
      <c r="X18" s="252">
        <v>109624.19</v>
      </c>
      <c r="Y18" s="170">
        <f>C18+E18+G18+I18+K18+M18+O18+Q18+S18+U18+W18</f>
        <v>334443</v>
      </c>
      <c r="Z18" s="62">
        <f>(D18+F18+H18+J18+L18+N18+P18+R18+T18+V18+X18)/Y18</f>
        <v>1.4499612789025336</v>
      </c>
    </row>
    <row r="19" spans="1:26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>
        <v>152.37</v>
      </c>
      <c r="X19" s="250">
        <v>126280.4</v>
      </c>
      <c r="Y19" s="234">
        <f>C19+E19+G19+I19+K19+M19+O19+Q19+S19+U19+W19</f>
        <v>586.63</v>
      </c>
      <c r="Z19" s="110">
        <f>(D19+F19+H19+J19+L19+N19+P19+R19+T19+V19+X19)/Y19</f>
        <v>830.04043519083586</v>
      </c>
    </row>
    <row r="20" spans="1:26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167"/>
      <c r="Z20" s="41"/>
    </row>
    <row r="21" spans="1:26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>
        <v>50945.000000000029</v>
      </c>
      <c r="X21" s="252">
        <v>76194.87</v>
      </c>
      <c r="Y21" s="170">
        <f>C21+E21+G21+I21+K21+M21+O21+Q21+S21+U21+W21</f>
        <v>189026.0000000002</v>
      </c>
      <c r="Z21" s="62">
        <f>(D21+F21+H21+J21+L21+N21+P21+R21+T21+V21+X21)/Y21</f>
        <v>1.4804508374509311</v>
      </c>
    </row>
    <row r="22" spans="1:26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>
        <v>108.53</v>
      </c>
      <c r="X22" s="250">
        <v>89946.92</v>
      </c>
      <c r="Y22" s="234">
        <f>C22+E22+G22+I22+K22+M22+O22+Q22+S22+U22+W22</f>
        <v>294.03999999999996</v>
      </c>
      <c r="Z22" s="110">
        <f>(D22+F22+H22+J22+L22+N22+P22+R22+T22+V22+X22)/Y22</f>
        <v>801.22390374098768</v>
      </c>
    </row>
    <row r="23" spans="1:26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167"/>
      <c r="Z23" s="41"/>
    </row>
    <row r="24" spans="1:26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>
        <v>512833.99999999994</v>
      </c>
      <c r="X24" s="252">
        <v>707664.76</v>
      </c>
      <c r="Y24" s="170">
        <f>C24+E24+G24+I24+K24+M24+O24+Q24+S24+U24+W24</f>
        <v>2696809</v>
      </c>
      <c r="Z24" s="62">
        <f>(D24+F24+H24+J24+L24+N24+P24+R24+T24+V24+X24)/Y24</f>
        <v>1.430238771080933</v>
      </c>
    </row>
    <row r="25" spans="1:26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>
        <v>520.25</v>
      </c>
      <c r="X25" s="250">
        <v>431170.03</v>
      </c>
      <c r="Y25" s="234">
        <f>C25+E25+G25+I25+K25+M25+O25+Q25+S25+U25+W25</f>
        <v>3365.09</v>
      </c>
      <c r="Z25" s="110">
        <f>(D25+F25+H25+J25+L25+N25+P25+R25+T25+V25+X25)/Y25</f>
        <v>819.31624979183312</v>
      </c>
    </row>
    <row r="26" spans="1:26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170"/>
      <c r="Z26" s="60"/>
    </row>
    <row r="27" spans="1:26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>
        <v>116137.99999999972</v>
      </c>
      <c r="X27" s="258">
        <v>165397.93</v>
      </c>
      <c r="Y27" s="170">
        <f>C27+E27+G27+I27+K27+M27+O27+Q27+S27+U27+W27</f>
        <v>1362155.9999999998</v>
      </c>
      <c r="Z27" s="62">
        <f>(D27+F27+H27+J27+L27+N27+P27+R27+T27+V27+X27)/Y27</f>
        <v>1.4602633031752603</v>
      </c>
    </row>
    <row r="28" spans="1:26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>
        <v>143.91999999999999</v>
      </c>
      <c r="X28" s="260">
        <v>119277.25</v>
      </c>
      <c r="Y28" s="234">
        <f>C28+E28+G28+I28+K28+M28+O28+Q28+S28+U28+W28</f>
        <v>1681.44</v>
      </c>
      <c r="Z28" s="110">
        <f>(D28+F28+H28+J28+L28+N28+P28+R28+T28+V28+X28)/Y28</f>
        <v>794.90103545770296</v>
      </c>
    </row>
    <row r="29" spans="1:26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174"/>
      <c r="Z29" s="58"/>
    </row>
    <row r="30" spans="1:26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>
        <v>101295.0000000001</v>
      </c>
      <c r="X30" s="258">
        <v>128692.26</v>
      </c>
      <c r="Y30" s="170">
        <f>C30+E30+G30+I30+K30+M30+O30+Q30+S30+U30+W30</f>
        <v>178679.00000000012</v>
      </c>
      <c r="Z30" s="62">
        <f>(D30+F30+H30+J30+L30+N30+P30+R30+T30+V30+X30)/Y30</f>
        <v>1.3285597635984074</v>
      </c>
    </row>
    <row r="31" spans="1:26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>
        <v>201.05</v>
      </c>
      <c r="X31" s="260">
        <v>166625.15</v>
      </c>
      <c r="Y31" s="234">
        <f>C31+E31+G31+I31+K31+M31+O31+Q31+S31+U31+W31</f>
        <v>261.23</v>
      </c>
      <c r="Z31" s="110">
        <f>(D31+F31+H31+J31+L31+N31+P31+R31+T31+V31+X31)/Y31</f>
        <v>818.34943511847791</v>
      </c>
    </row>
    <row r="32" spans="1:26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176"/>
      <c r="Z32" s="65"/>
    </row>
    <row r="33" spans="1:26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>
        <v>587692.99999999988</v>
      </c>
      <c r="X33" s="252">
        <v>824744.85</v>
      </c>
      <c r="Y33" s="170">
        <f>C33+E33+G33+I33+K33+M33+O33+Q33+S33+U33+W33</f>
        <v>2316340</v>
      </c>
      <c r="Z33" s="62">
        <f>(D33+F33+H33+J33+L33+N33+P33+R33+T33+V33+X33)/Y33</f>
        <v>1.4219410017527652</v>
      </c>
    </row>
    <row r="34" spans="1:26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>
        <v>739.01</v>
      </c>
      <c r="X34" s="250">
        <v>612472.78</v>
      </c>
      <c r="Y34" s="234">
        <f>C34+E34+G34+I34+K34+M34+O34+Q34+S34+U34+W34</f>
        <v>3006.8600000000006</v>
      </c>
      <c r="Z34" s="110">
        <f>(D34+F34+H34+J34+L34+N34+P34+R34+T34+V34+X34)/Y34</f>
        <v>822.37231789707505</v>
      </c>
    </row>
    <row r="35" spans="1:26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174"/>
      <c r="Z35" s="58"/>
    </row>
    <row r="36" spans="1:26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>
        <v>168372.00000000015</v>
      </c>
      <c r="X36" s="252">
        <v>227256.74</v>
      </c>
      <c r="Y36" s="170">
        <f>C36+E36+G36+I36+K36+M36+O36+Q36+S36+U36+W36</f>
        <v>2186473</v>
      </c>
      <c r="Z36" s="62">
        <f>(D36+F36+H36+J36+L36+N36+P36+R36+T36+V36+X36)/Y36</f>
        <v>1.4182332459627904</v>
      </c>
    </row>
    <row r="37" spans="1:26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>
        <v>114.37</v>
      </c>
      <c r="X37" s="250">
        <v>94786.96</v>
      </c>
      <c r="Y37" s="234">
        <f>C37+E37+G37+I37+K37+M37+O37+Q37+S37+U37+W37</f>
        <v>2514.4499999999998</v>
      </c>
      <c r="Z37" s="110">
        <f>(D37+F37+H37+J37+L37+N37+P37+R37+T37+V37+X37)/Y37</f>
        <v>799.74821791167051</v>
      </c>
    </row>
    <row r="38" spans="1:26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174"/>
      <c r="Z38" s="58"/>
    </row>
    <row r="39" spans="1:26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>
        <v>238754</v>
      </c>
      <c r="X39" s="252">
        <v>326431.63</v>
      </c>
      <c r="Y39" s="170">
        <f>C39+E39+G39+I39+K39+M39+O39+Q39+S39+U39+W39</f>
        <v>1549070.9999999995</v>
      </c>
      <c r="Z39" s="62">
        <f>(D39+F39+H39+J39+L39+N39+P39+R39+T39+V39+X39)/Y39</f>
        <v>1.4081473541238592</v>
      </c>
    </row>
    <row r="40" spans="1:26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>
        <v>289.49</v>
      </c>
      <c r="X40" s="250">
        <v>239921.98</v>
      </c>
      <c r="Y40" s="234">
        <f>C40+E40+G40+I40+K40+M40+O40+Q40+S40+U40+W40</f>
        <v>2054.91</v>
      </c>
      <c r="Z40" s="110">
        <f>(D40+F40+H40+J40+L40+N40+P40+R40+T40+V40+X40)/Y40</f>
        <v>830.76952786837387</v>
      </c>
    </row>
    <row r="41" spans="1:26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174"/>
      <c r="Z41" s="58"/>
    </row>
    <row r="42" spans="1:26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>
        <v>16701.999999999993</v>
      </c>
      <c r="X42" s="252">
        <v>18661.650000000001</v>
      </c>
      <c r="Y42" s="170">
        <f>C42+E42+G42+I42+K42+M42+O42+Q42+S42+U42+W42</f>
        <v>130680.99999999997</v>
      </c>
      <c r="Z42" s="62">
        <f>(D42+F42+H42+J42+L42+N42+P42+R42+T42+V42+X42)/Y42</f>
        <v>1.1137559400371899</v>
      </c>
    </row>
    <row r="43" spans="1:26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49">
        <v>6.91</v>
      </c>
      <c r="X43" s="266">
        <v>5726.83</v>
      </c>
      <c r="Y43" s="234">
        <f>C43+E43+G43+I43+K43+M43+O43+Q43+S43+U43+W43</f>
        <v>49.929999999999993</v>
      </c>
      <c r="Z43" s="110">
        <f>(D43+F43+H43+J43+L43+N43+P43+R43+T43+V43+X43)/Y43</f>
        <v>801.19060532745868</v>
      </c>
    </row>
    <row r="44" spans="1:26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174"/>
      <c r="Z44" s="58"/>
    </row>
    <row r="45" spans="1:26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170">
        <f>C45+E45+G45+I45+K45+M45+O45+Q45+S45+U45+W45</f>
        <v>710293.00000000023</v>
      </c>
      <c r="Z45" s="62">
        <f>(D45+F45+H45+J45+L45+N45+P45+R45+T45+V45+X45)/Y45</f>
        <v>1.5044908931947796</v>
      </c>
    </row>
    <row r="46" spans="1:26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34">
        <f>C46+E46+G46+I46+K46+M46+O46+Q46+S46+U46+W46</f>
        <v>1223.0400000000002</v>
      </c>
      <c r="Z46" s="110">
        <f>(D46+F46+H46+J46+L46+N46+P46+R46+T46+V46+X46)/Y46</f>
        <v>802.31779211473042</v>
      </c>
    </row>
    <row r="47" spans="1:26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174"/>
      <c r="Z47" s="58"/>
    </row>
    <row r="48" spans="1:26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>
        <v>5589</v>
      </c>
      <c r="X48" s="252">
        <v>7277.9599999999991</v>
      </c>
      <c r="Y48" s="170">
        <f>C48+E48+G48+I48+K48+M48+O48+Q48+S48+U48+W48</f>
        <v>538582</v>
      </c>
      <c r="Z48" s="62">
        <f>(D48+F48+H48+J48+L48+N48+P48+R48+T48+V48+X48)/Y48</f>
        <v>1.3866874867708168</v>
      </c>
    </row>
    <row r="49" spans="1:26" ht="16.5" thickBot="1">
      <c r="A49" s="450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119">
        <v>24.271999999999998</v>
      </c>
      <c r="V49" s="399">
        <v>26429.600000000006</v>
      </c>
      <c r="W49" s="400">
        <v>8.6180000000000003</v>
      </c>
      <c r="X49" s="401">
        <v>8264.18</v>
      </c>
      <c r="Y49" s="321">
        <f>C49+E49+G49+I49+K49+M49+O49+Q49+S49+U49+W49</f>
        <v>531.95000000000016</v>
      </c>
      <c r="Z49" s="322">
        <f>(D49+F49+H49+J49+L49+N49+P49+R49+T49+V49+X49)/Y49</f>
        <v>794.25045586991234</v>
      </c>
    </row>
    <row r="50" spans="1:26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>
        <v>252265</v>
      </c>
      <c r="X50" s="268">
        <v>2810232.1</v>
      </c>
      <c r="Y50" s="178">
        <f>C50+E50+G50+I50+K50+M50+O50+Q50+S50+U50+W50</f>
        <v>2603581</v>
      </c>
      <c r="Z50" s="235">
        <f>(D50+F50+H50+J50+L50+N50+P50+R50+T50+V50+X50)/Y50</f>
        <v>9.329512217979774</v>
      </c>
    </row>
    <row r="51" spans="1:26" ht="16.5" thickBot="1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160"/>
      <c r="Z51" s="87"/>
    </row>
    <row r="52" spans="1:26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33" t="s">
        <v>10</v>
      </c>
      <c r="Z52" s="87" t="s">
        <v>10</v>
      </c>
    </row>
    <row r="53" spans="1:26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182"/>
      <c r="Z53" s="70"/>
    </row>
    <row r="54" spans="1:26" ht="16.5" thickBot="1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184"/>
      <c r="Z54" s="72"/>
    </row>
    <row r="55" spans="1:26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33" t="s">
        <v>10</v>
      </c>
      <c r="Z55" s="87" t="s">
        <v>10</v>
      </c>
    </row>
    <row r="56" spans="1:26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186"/>
      <c r="Z56" s="74"/>
    </row>
    <row r="57" spans="1:26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184"/>
      <c r="Z57" s="72"/>
    </row>
    <row r="58" spans="1:26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>
        <v>111852.99999999983</v>
      </c>
      <c r="X58" s="278">
        <v>127003.4</v>
      </c>
      <c r="Y58" s="170">
        <f>C58+E58+G58+I58+K58+M58+O58+Q58+S58+U58+W58</f>
        <v>1784393.9999999998</v>
      </c>
      <c r="Z58" s="62">
        <f>(D58+F58+H58+J58+L58+N58+P58+R58+T58+V58+X58)/Y58</f>
        <v>1.3567056098597061</v>
      </c>
    </row>
    <row r="59" spans="1:26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34">
        <f>C59+E59+G59+I59+K59+M59+O59+Q59+S59+U59+W59</f>
        <v>452.53</v>
      </c>
      <c r="Z59" s="110">
        <f>(D59+F59+H59+J59+L59+N59+P59+R59+T59+V59+X59)/Y59</f>
        <v>805.36441997127281</v>
      </c>
    </row>
    <row r="60" spans="1:26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184"/>
      <c r="Z60" s="72"/>
    </row>
    <row r="61" spans="1:26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170">
        <f>C61+E61+G61+I61+K61+M61+O61+Q61+S61+U61+W61</f>
        <v>0</v>
      </c>
      <c r="Z61" s="62">
        <v>0</v>
      </c>
    </row>
    <row r="62" spans="1:26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34">
        <f>C62+E62+G62+I62+K62+M62+O62+Q62+S62+U62+W62</f>
        <v>0</v>
      </c>
      <c r="Z62" s="110">
        <v>0</v>
      </c>
    </row>
    <row r="63" spans="1:26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184"/>
      <c r="Z63" s="72"/>
    </row>
    <row r="64" spans="1:26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21">
        <v>22748.000000000025</v>
      </c>
      <c r="V64" s="217">
        <v>26866.37</v>
      </c>
      <c r="W64" s="257">
        <v>4739.0000000000018</v>
      </c>
      <c r="X64" s="258">
        <v>4170.37</v>
      </c>
      <c r="Y64" s="170">
        <f>C64+E64+G64+I64+K64+M64+O64+Q64+S64+U64+W64</f>
        <v>79057.135395170626</v>
      </c>
      <c r="Z64" s="62">
        <f>(D64+F64+H64+J64+L64+N64+P64+R64+T64+V64+X64)/Y64</f>
        <v>1.3105039726284957</v>
      </c>
    </row>
    <row r="65" spans="1:26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133">
        <v>1.6</v>
      </c>
      <c r="V65" s="325">
        <v>1379.69</v>
      </c>
      <c r="W65" s="326"/>
      <c r="X65" s="327"/>
      <c r="Y65" s="321">
        <f>C65+E65+G65+I65+K65+M65+O65+Q65+S65+U65+W65</f>
        <v>79.650000000000006</v>
      </c>
      <c r="Z65" s="322">
        <f>(D65+F65+H65+J65+L65+N65+P65+R65+T65+V65+X65)/Y65</f>
        <v>786.42433878217196</v>
      </c>
    </row>
    <row r="66" spans="1:26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193"/>
      <c r="Z66" s="78"/>
    </row>
    <row r="67" spans="1:26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170">
        <f>C67+E67+G67+I67+K67+M67+O67+Q67+S67+U67+W67</f>
        <v>55632</v>
      </c>
      <c r="Z67" s="62">
        <f>(D67+F67+H67+J67+L67+N67+P67+R67+T67+V67+X67)/Y67</f>
        <v>1.5616912927811331</v>
      </c>
    </row>
    <row r="68" spans="1:26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34">
        <f>C68+E68+G68+I68+K68+M68+O68+Q68+S68+U68+W68</f>
        <v>196.04</v>
      </c>
      <c r="Z68" s="110">
        <f>(D68+F68+H68+J68+L68+N68+P68+R68+T68+V68+X68)/Y68</f>
        <v>786.24797904662319</v>
      </c>
    </row>
    <row r="69" spans="1:26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184"/>
      <c r="Z69" s="72"/>
    </row>
    <row r="70" spans="1:26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170">
        <f>C70+E70+G70+I70+K70+M70+O70+Q70+S70+U70+W70</f>
        <v>1801040.0000000002</v>
      </c>
      <c r="Z70" s="62">
        <f>(D70+F70+H70+J70+L70+N70+P70+R70+T70+V70+X70)/Y70</f>
        <v>1.3665657064807</v>
      </c>
    </row>
    <row r="71" spans="1:26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34">
        <f>C71+E71+G71+I71+K71+M71+O71+Q71+S71+U71+W71</f>
        <v>1903.0299999999997</v>
      </c>
      <c r="Z71" s="110">
        <f>(D71+F71+H71+J71+L71+N71+P71+R71+T71+V71+X71)/Y71</f>
        <v>810.64893925093156</v>
      </c>
    </row>
    <row r="72" spans="1:26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160"/>
      <c r="Z72" s="87"/>
    </row>
    <row r="73" spans="1:26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>
        <v>478269.99999999988</v>
      </c>
      <c r="X73" s="270">
        <v>766179.09</v>
      </c>
      <c r="Y73" s="170">
        <f>C73+E73+G73+I73+K73+M73+O73+Q73+S73+U73+W73</f>
        <v>3235343.0000000019</v>
      </c>
      <c r="Z73" s="62">
        <f>(D73+F73+H73+J73+L73+N73+P73+R73+T73+V73+X73)/Y73</f>
        <v>1.5621655416442697</v>
      </c>
    </row>
    <row r="74" spans="1:26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>
        <v>1739.2</v>
      </c>
      <c r="X74" s="282">
        <v>1441404.92</v>
      </c>
      <c r="Y74" s="234">
        <f>C74+E74+G74+I74+K74+M74+O74+Q74+S74+U74+W74</f>
        <v>8729.7100000000009</v>
      </c>
      <c r="Z74" s="110">
        <f>(D74+F74+H74+J74+L74+N74+P74+R74+T74+V74+X74)/Y74</f>
        <v>838.11778853905787</v>
      </c>
    </row>
    <row r="75" spans="1:26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160"/>
      <c r="Z75" s="87"/>
    </row>
    <row r="76" spans="1:26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>
        <v>537460.99999999965</v>
      </c>
      <c r="X76" s="270">
        <v>744603.84</v>
      </c>
      <c r="Y76" s="170">
        <f>C76+E76+G76+I76+K76+M76+O76+Q76+S76+U76+W76</f>
        <v>6253337.9999999972</v>
      </c>
      <c r="Z76" s="62">
        <f>(D76+F76+H76+J76+L76+N76+P76+R76+T76+V76+X76)/Y76</f>
        <v>1.4655896658712522</v>
      </c>
    </row>
    <row r="77" spans="1:26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>
        <v>435.18</v>
      </c>
      <c r="X77" s="282">
        <v>360666.17</v>
      </c>
      <c r="Y77" s="234">
        <f>C77+E77+G77+I77+K77+M77+O77+Q77+S77+U77+W77</f>
        <v>7853.68</v>
      </c>
      <c r="Z77" s="110">
        <f>(D77+F77+H77+J77+L77+N77+P77+R77+T77+V77+X77)/Y77</f>
        <v>788.82329526215744</v>
      </c>
    </row>
    <row r="78" spans="1:26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160"/>
      <c r="Z78" s="87"/>
    </row>
    <row r="79" spans="1:26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>
        <v>373067.00000000017</v>
      </c>
      <c r="X79" s="270">
        <v>550751.35</v>
      </c>
      <c r="Y79" s="170">
        <f>C79+E79+G79+I79+K79+M79+O79+Q79+S79+U79+W79</f>
        <v>1807979.1126786068</v>
      </c>
      <c r="Z79" s="62">
        <f>(D79+F79+H79+J79+L79+N79+P79+R79+T79+V79+X79)/Y79</f>
        <v>1.4164091675849046</v>
      </c>
    </row>
    <row r="80" spans="1:26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>
        <v>1172</v>
      </c>
      <c r="X80" s="282">
        <v>971323.92</v>
      </c>
      <c r="Y80" s="234">
        <f>C80+E80+G80+I80+K80+M80+O80+Q80+S80+U80+W80</f>
        <v>4337</v>
      </c>
      <c r="Z80" s="110">
        <f>IF(Y80=0,0,(D80+F80+H80+J80+L80+N80+P80+R80+T80+V80+X80)/Y80)</f>
        <v>843.83959418953191</v>
      </c>
    </row>
    <row r="81" spans="1:26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160"/>
      <c r="Z81" s="87"/>
    </row>
    <row r="82" spans="1:26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170">
        <f>C82+E82+G82+I82+K82+M82+O82+Q82+S82+U82+W82</f>
        <v>422725.99999999994</v>
      </c>
      <c r="Z82" s="62">
        <f>(D82+F82+H82+J82+L82+N82+P82+R82+T82+V82+X82)/Y82</f>
        <v>1.46545353254827</v>
      </c>
    </row>
    <row r="83" spans="1:26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34">
        <f>C83+E83+G83+I83+K83+M83+O83+Q83+S83+U83+W83</f>
        <v>1400</v>
      </c>
      <c r="Z83" s="110">
        <f>(D83+F83+H83+J83+L83+N83+P83+R83+T83+V83+X83)/Y83</f>
        <v>803.12244212857149</v>
      </c>
    </row>
    <row r="84" spans="1:26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160"/>
      <c r="Z84" s="87"/>
    </row>
    <row r="85" spans="1:26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170">
        <f>C85+E85+G85+I85+K85+M85+O85+Q85+S85+U85+W85</f>
        <v>1610645.0000000002</v>
      </c>
      <c r="Z85" s="62">
        <f>(D85+F85+H85+J85+L85+N85+P85+R85+T85+V85+X85)/Y85</f>
        <v>1.405790934687656</v>
      </c>
    </row>
    <row r="86" spans="1:26" ht="16.5" thickBot="1">
      <c r="A86" s="455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34">
        <f>C86+E86+G86+I86+K86+M86+O86+Q86+S86+U86+W86</f>
        <v>5022</v>
      </c>
      <c r="Z86" s="110">
        <f>(D86+F86+H86+J86+L86+N86+P86+R86+T86+V86+X86)/Y86</f>
        <v>840.36422142970935</v>
      </c>
    </row>
    <row r="87" spans="1:26" ht="15.75">
      <c r="A87" s="458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160"/>
      <c r="Z87" s="87"/>
    </row>
    <row r="88" spans="1:26" ht="15.75">
      <c r="A88" s="458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7">
        <f>C88+E88+G88+I88+K88+M88+O88+Q88+S88+U88+W88</f>
        <v>24030</v>
      </c>
      <c r="Z88" s="287">
        <f>IF(Y88=0,0,(D88+F88+H88+J88+L88+N88+P88+R88+T88+V88+X88)/Y88)</f>
        <v>1.6325730337078652</v>
      </c>
    </row>
    <row r="89" spans="1:26" ht="16.5" thickBot="1">
      <c r="A89" s="459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321">
        <f>C89+E89+G89+I89+K89+M89+O89+Q89+S89+U89+W89</f>
        <v>92</v>
      </c>
      <c r="Z89" s="322">
        <f>IF(Y89=0,0,(D89+F89+H89+J89+L89+N89+P89+R89+T89+V89+X89)/Y89)</f>
        <v>759.84185264565212</v>
      </c>
    </row>
    <row r="90" spans="1:26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0">E9+E12+E15+E18+E21+E24+E27+E30+E33+E36+E39+E42+E45+E48+E50+E58+E61+E64+E67+E70+E73+E76+E79+E82+E85</f>
        <v>2787150.9999999991</v>
      </c>
      <c r="F90" s="50">
        <f t="shared" si="0"/>
        <v>6592110.6799999997</v>
      </c>
      <c r="G90" s="50">
        <f t="shared" si="0"/>
        <v>902256.1582165719</v>
      </c>
      <c r="H90" s="50">
        <f t="shared" si="0"/>
        <v>3871629.4399999995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1">P9+P12+P15+P18+P21+P24+P27+P30+P33+P36+P39+P42+P45+P48+P50+P58+P61+P64+P67+P70+P73+P76+P79+P82+P85</f>
        <v>4048794.33</v>
      </c>
      <c r="Q90" s="50">
        <f t="shared" ref="Q90:V90" si="2">Q9+Q12+Q15+Q18+Q21+Q24+Q27+Q30+Q33+Q36+Q39+Q42+Q45+Q48+Q50+Q58+Q61+Q64+Q67+Q70+Q73+Q76+Q79+Q82+Q85+Q88</f>
        <v>5686530</v>
      </c>
      <c r="R90" s="138">
        <f t="shared" si="2"/>
        <v>8781147.6799999997</v>
      </c>
      <c r="S90" s="199">
        <f t="shared" si="2"/>
        <v>5553771</v>
      </c>
      <c r="T90" s="200">
        <f t="shared" si="2"/>
        <v>9691589.910000002</v>
      </c>
      <c r="U90" s="199">
        <f t="shared" si="2"/>
        <v>6440929.0000000019</v>
      </c>
      <c r="V90" s="138">
        <f t="shared" si="2"/>
        <v>11539039.199999999</v>
      </c>
      <c r="W90" s="199">
        <f>W9+W12+W15+W18+W21+W24+W27+W30+W33+W36+W39+W42+W45+W48+W50+W58+W61+W64+W67+W70+W73+W76+W79+W82+W85+W88</f>
        <v>4240617.9999999991</v>
      </c>
      <c r="X90" s="138">
        <f>X9+X12+X15+X18+X21+X24+X27+X30+X33+X36+X39+X42+X45+X48+X50+X58+X61+X64+X67+X70+X73+X76+X79+X82+X85+X88</f>
        <v>8465226.9900000002</v>
      </c>
      <c r="Y90" s="199">
        <f>C90+E90+G90+I90+K90+M90+O90+Q90+S90+U90+W90</f>
        <v>34041290.248073779</v>
      </c>
      <c r="Z90" s="51">
        <f>(D90+F90+H90+J90+L90+N90+P90+R90+T90+V90+X90)/Y90</f>
        <v>2.0437136786828063</v>
      </c>
    </row>
    <row r="91" spans="1:26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3">E10+E13+E16+E19+E22+E25+E28+E31+E34+E37+E40+E43+E46+E49+E59+E62+E65+E68+E71+E74+E77+E80+E83+E86</f>
        <v>3563.69</v>
      </c>
      <c r="F91" s="18">
        <f t="shared" si="3"/>
        <v>2735931.74</v>
      </c>
      <c r="G91" s="18">
        <f t="shared" si="3"/>
        <v>642.62</v>
      </c>
      <c r="H91" s="18">
        <f t="shared" si="3"/>
        <v>505297.39</v>
      </c>
      <c r="I91" s="18">
        <f t="shared" si="3"/>
        <v>2275.88</v>
      </c>
      <c r="J91" s="18">
        <f t="shared" si="3"/>
        <v>1901774.1800000002</v>
      </c>
      <c r="K91" s="18">
        <f t="shared" si="3"/>
        <v>1038.72</v>
      </c>
      <c r="L91" s="18">
        <f t="shared" si="3"/>
        <v>834187.17171839997</v>
      </c>
      <c r="M91" s="18">
        <f t="shared" si="3"/>
        <v>473.33000000000004</v>
      </c>
      <c r="N91" s="18">
        <f t="shared" si="3"/>
        <v>355180.82999999996</v>
      </c>
      <c r="O91" s="18">
        <f t="shared" si="3"/>
        <v>2024.78</v>
      </c>
      <c r="P91" s="18">
        <f t="shared" si="3"/>
        <v>1599642.19</v>
      </c>
      <c r="Q91" s="18">
        <f t="shared" ref="Q91:V91" si="4">Q10+Q13+Q16+Q19+Q22+Q25+Q28+Q31+Q34+Q37+Q40+Q43+Q46+Q49+Q59+Q62+Q65+Q68+Q71+Q74+Q77+Q80+Q83+Q86+Q89</f>
        <v>7185.56</v>
      </c>
      <c r="R91" s="139">
        <f t="shared" si="4"/>
        <v>5588362.2261440009</v>
      </c>
      <c r="S91" s="201">
        <f t="shared" si="4"/>
        <v>8947.119999999999</v>
      </c>
      <c r="T91" s="202">
        <f t="shared" si="4"/>
        <v>7337609.96</v>
      </c>
      <c r="U91" s="201">
        <f t="shared" si="4"/>
        <v>14139.142</v>
      </c>
      <c r="V91" s="240">
        <f t="shared" si="4"/>
        <v>12197726.329999998</v>
      </c>
      <c r="W91" s="201">
        <f t="shared" ref="W91:X91" si="5">W10+W13+W16+W19+W22+W25+W28+W31+W34+W37+W40+W43+W46+W49+W59+W62+W65+W68+W71+W74+W77+W80+W83+W86+W89</f>
        <v>6307.808</v>
      </c>
      <c r="X91" s="240">
        <f t="shared" si="5"/>
        <v>5228873.3600000003</v>
      </c>
      <c r="Y91" s="236">
        <f>C91+E91+G91+I91+K91+M91+O91+Q91+S91+U91+W91</f>
        <v>48580.57</v>
      </c>
      <c r="Z91" s="237">
        <f>(D91+F91+H91+J91+L91+N91+P91+R91+T91+V91+X91)/Y91</f>
        <v>819.02334074594842</v>
      </c>
    </row>
    <row r="93" spans="1:26">
      <c r="Y93" s="11"/>
      <c r="Z93" s="11"/>
    </row>
    <row r="94" spans="1:26">
      <c r="Y94" s="12"/>
      <c r="Z94" s="12"/>
    </row>
    <row r="95" spans="1:26">
      <c r="Y95" s="12"/>
      <c r="Z95" s="20"/>
    </row>
    <row r="96" spans="1:26">
      <c r="Y96" s="12"/>
    </row>
    <row r="97" spans="25:26">
      <c r="Y97" s="12"/>
      <c r="Z97" s="12"/>
    </row>
    <row r="98" spans="25:26">
      <c r="Y98" s="12"/>
      <c r="Z98" s="8"/>
    </row>
    <row r="99" spans="25:26">
      <c r="Y99" s="12"/>
    </row>
  </sheetData>
  <mergeCells count="42">
    <mergeCell ref="A84:A86"/>
    <mergeCell ref="A87:A89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A1:Z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9"/>
  <sheetViews>
    <sheetView workbookViewId="0">
      <selection activeCell="C90" sqref="C90"/>
    </sheetView>
  </sheetViews>
  <sheetFormatPr defaultRowHeight="15"/>
  <cols>
    <col min="1" max="1" width="7.42578125" customWidth="1"/>
    <col min="2" max="2" width="51.42578125" customWidth="1"/>
    <col min="3" max="16" width="12.5703125" customWidth="1"/>
    <col min="17" max="17" width="11.28515625" customWidth="1"/>
    <col min="18" max="20" width="13.42578125" customWidth="1"/>
    <col min="21" max="21" width="11.28515625" customWidth="1"/>
    <col min="22" max="22" width="13.140625" customWidth="1"/>
    <col min="23" max="23" width="11.28515625" customWidth="1"/>
    <col min="24" max="24" width="13.140625" customWidth="1"/>
    <col min="25" max="25" width="13.42578125" customWidth="1"/>
    <col min="26" max="26" width="23.28515625" customWidth="1"/>
    <col min="27" max="27" width="15.28515625" customWidth="1"/>
    <col min="28" max="28" width="15" customWidth="1"/>
  </cols>
  <sheetData>
    <row r="1" spans="1:28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</row>
    <row r="2" spans="1:28" ht="15.75" thickBot="1">
      <c r="AA2" s="11"/>
    </row>
    <row r="3" spans="1:28" ht="16.5" thickBot="1">
      <c r="A3" s="442" t="s">
        <v>0</v>
      </c>
      <c r="B3" s="442" t="s">
        <v>1</v>
      </c>
      <c r="C3" s="440">
        <v>43466</v>
      </c>
      <c r="D3" s="441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>
        <f>Y3</f>
        <v>43800</v>
      </c>
      <c r="AB3" s="441"/>
    </row>
    <row r="4" spans="1:2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88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88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89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83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35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 t="e">
        <f>(D9+F9+H9+J9+L9+N9+P9+R9+T9+V9+X9+Z9)/AA9</f>
        <v>#DIV/0!</v>
      </c>
    </row>
    <row r="10" spans="1:28" ht="16.5" thickBot="1">
      <c r="A10" s="8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 t="e">
        <f>(D10+F10+H10+J10+L10+N10+P10+R10+T10+V10+X10+Z10)/AA10</f>
        <v>#DIV/0!</v>
      </c>
    </row>
    <row r="11" spans="1:28" ht="15.75">
      <c r="A11" s="34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35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 t="e">
        <f>(D12+F12+H12+J12+L12+N12+P12+R12+T12+V12+X12+Z12)/AA12</f>
        <v>#DIV/0!</v>
      </c>
    </row>
    <row r="13" spans="1:28" ht="16.5" thickBot="1">
      <c r="A13" s="8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 t="e">
        <f>(D13+F13+H13+J13+L13+N13+P13+R13+T13+V13+X13+Z13)/AA13</f>
        <v>#DIV/0!</v>
      </c>
    </row>
    <row r="14" spans="1:28" ht="16.5" thickTop="1">
      <c r="A14" s="34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35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 t="e">
        <f>(D15+F15+H15+J15+L15+N15+P15+R15+T15+V15+X15+Z15)/AA15</f>
        <v>#DIV/0!</v>
      </c>
    </row>
    <row r="16" spans="1:28" ht="16.5" thickBot="1">
      <c r="A16" s="8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 t="e">
        <f>(D16+F16+H16+J16+L16+N16+P16+R16+T16+V16+X16+Z16)/AA16</f>
        <v>#DIV/0!</v>
      </c>
    </row>
    <row r="17" spans="1:28" ht="15.75">
      <c r="A17" s="34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35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 t="e">
        <f>(D18+F18+H18+J18+L18+N18+P18+R18+T18+V18+X18+Z18)/AA18</f>
        <v>#DIV/0!</v>
      </c>
    </row>
    <row r="19" spans="1:28" ht="16.5" thickBot="1">
      <c r="A19" s="36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 t="e">
        <f>(D19+F19+H19+J19+L19+N19+P19+R19+T19+V19+X19+Z19)/AA19</f>
        <v>#DIV/0!</v>
      </c>
    </row>
    <row r="20" spans="1:28" ht="15.75">
      <c r="A20" s="34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35"/>
      <c r="B21" s="3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0</v>
      </c>
      <c r="AB21" s="62" t="e">
        <f>(D21+F21+H21+J21+L21+N21+P21+R21+T21+V21+X21+Z21)/AA21</f>
        <v>#DIV/0!</v>
      </c>
    </row>
    <row r="22" spans="1:28" ht="16.5" thickBot="1">
      <c r="A22" s="36"/>
      <c r="B22" s="38" t="s">
        <v>13</v>
      </c>
      <c r="C22" s="54"/>
      <c r="D22" s="54"/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0</v>
      </c>
      <c r="AB22" s="110" t="e">
        <f>(D22+F22+H22+J22+L22+N22+P22+R22+T22+V22+X22+Z22)/AA22</f>
        <v>#DIV/0!</v>
      </c>
    </row>
    <row r="23" spans="1:28" ht="15.75">
      <c r="A23" s="34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35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 t="e">
        <f>(D24+F24+H24+J24+L24+N24+P24+R24+T24+V24+X24+Z24)/AA24</f>
        <v>#DIV/0!</v>
      </c>
    </row>
    <row r="25" spans="1:28" ht="16.5" thickBot="1">
      <c r="A25" s="98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 t="e">
        <f>(D25+F25+H25+J25+L25+N25+P25+R25+T25+V25+X25+Z25)/AA25</f>
        <v>#DIV/0!</v>
      </c>
    </row>
    <row r="26" spans="1:28" ht="15.75">
      <c r="A26" s="9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100"/>
      <c r="B27" s="9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0</v>
      </c>
      <c r="AB27" s="62" t="e">
        <f>(D27+F27+H27+J27+L27+N27+P27+R27+T27+V27+X27+Z27)/AA27</f>
        <v>#DIV/0!</v>
      </c>
    </row>
    <row r="28" spans="1:28" ht="16.5" thickBot="1">
      <c r="A28" s="101"/>
      <c r="B28" s="16" t="s">
        <v>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0</v>
      </c>
      <c r="AB28" s="110" t="e">
        <f>(D28+F28+H28+J28+L28+N28+P28+R28+T28+V28+X28+Z28)/AA28</f>
        <v>#DIV/0!</v>
      </c>
    </row>
    <row r="29" spans="1:28" ht="15.75">
      <c r="A29" s="102" t="s">
        <v>39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25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 t="e">
        <f>(D30+F30+H30+J30+L30+N30+P30+R30+T30+V30+X30+Z30)/AA30</f>
        <v>#DIV/0!</v>
      </c>
    </row>
    <row r="31" spans="1:28" ht="16.5" thickBot="1">
      <c r="A31" s="26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 t="e">
        <f>(D31+F31+H31+J31+L31+N31+P31+R31+T31+V31+X31+Z31)/AA31</f>
        <v>#DIV/0!</v>
      </c>
    </row>
    <row r="32" spans="1:28" ht="15.75">
      <c r="A32" s="24" t="s">
        <v>38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25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 t="e">
        <f>(D33+F33+H33+J33+L33+N33+P33+R33+T33+V33+X33+Z33)/AA33</f>
        <v>#DIV/0!</v>
      </c>
    </row>
    <row r="34" spans="1:28" ht="16.5" thickBot="1">
      <c r="A34" s="26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 t="e">
        <f>(D34+F34+H34+J34+L34+N34+P34+R34+T34+V34+X34+Z34)/AA34</f>
        <v>#DIV/0!</v>
      </c>
    </row>
    <row r="35" spans="1:28" ht="15.75">
      <c r="A35" s="24" t="s">
        <v>22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25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 t="e">
        <f>(D36+F36+H36+J36+L36+N36+P36+R36+T36+V36+X36+Z36)/AA36</f>
        <v>#DIV/0!</v>
      </c>
    </row>
    <row r="37" spans="1:28" ht="16.5" thickBot="1">
      <c r="A37" s="26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 t="e">
        <f>(D37+F37+H37+J37+L37+N37+P37+R37+T37+V37+X37+Z37)/AA37</f>
        <v>#DIV/0!</v>
      </c>
    </row>
    <row r="38" spans="1:28" ht="15.75">
      <c r="A38" s="24" t="s">
        <v>23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25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 t="e">
        <f>(D39+F39+H39+J39+L39+N39+P39+R39+T39+V39+X39+Z39)/AA39</f>
        <v>#DIV/0!</v>
      </c>
    </row>
    <row r="40" spans="1:28" ht="16.5" thickBot="1">
      <c r="A40" s="26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 t="e">
        <f>(D40+F40+H40+J40+L40+N40+P40+R40+T40+V40+X40+Z40)/AA40</f>
        <v>#DIV/0!</v>
      </c>
    </row>
    <row r="41" spans="1:28" ht="15.75">
      <c r="A41" s="24" t="s">
        <v>32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25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 t="e">
        <f>(D42+F42+H42+J42+L42+N42+P42+R42+T42+V42+X42+Z42)/AA42</f>
        <v>#DIV/0!</v>
      </c>
    </row>
    <row r="43" spans="1:28" ht="16.5" thickBot="1">
      <c r="A43" s="26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 t="e">
        <f>(D43+F43+H43+J43+L43+N43+P43+R43+T43+V43+X43+Z43)/AA43</f>
        <v>#DIV/0!</v>
      </c>
    </row>
    <row r="44" spans="1:28" ht="15.75">
      <c r="A44" s="24" t="s">
        <v>33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25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62" t="e">
        <f>(D45+F45+H45+J45+L45+N45+P45+R45+T45+V45+X45+Z45)/AA45</f>
        <v>#DIV/0!</v>
      </c>
    </row>
    <row r="46" spans="1:28" ht="16.5" thickBot="1">
      <c r="A46" s="26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 t="e">
        <f>(D46+F46+H46+J46+L46+N46+P46+R46+T46+V46+X46+Z46)/AA46</f>
        <v>#DIV/0!</v>
      </c>
    </row>
    <row r="47" spans="1:28" ht="15.75">
      <c r="A47" s="24" t="s">
        <v>34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25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 t="e">
        <f>(D48+F48+H48+J48+L48+N48+P48+R48+T48+V48+X48+Z48)/AA48</f>
        <v>#DIV/0!</v>
      </c>
    </row>
    <row r="49" spans="1:28" ht="16.5" thickBot="1">
      <c r="A49" s="26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 t="e">
        <f>(D49+F49+H49+J49+L49+N49+P49+R49+T49+V49+X49+Z49)/AA49</f>
        <v>#DIV/0!</v>
      </c>
    </row>
    <row r="50" spans="1:28" ht="16.5" thickBot="1">
      <c r="A50" s="30">
        <v>15</v>
      </c>
      <c r="B50" s="15" t="s">
        <v>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178">
        <f>C50+E50+G50+I50+K50+M50+O50+Q50+S50+U50+W50+Y50</f>
        <v>0</v>
      </c>
      <c r="AB50" s="235" t="e">
        <f>(D50+F50+H50+J50+L50+N50+P50+R50+T50+V50+X50+Z50)/AA50</f>
        <v>#DIV/0!</v>
      </c>
    </row>
    <row r="51" spans="1:28" ht="15.75">
      <c r="A51" s="31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>
      <c r="A52" s="28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thickBot="1">
      <c r="A53" s="29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>
      <c r="A54" s="31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5.75">
      <c r="A55" s="28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6.5" thickBot="1">
      <c r="A56" s="29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31">
        <v>18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27"/>
      <c r="B58" s="13" t="s">
        <v>12</v>
      </c>
      <c r="C58" s="7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0</v>
      </c>
      <c r="AB58" s="62" t="e">
        <f>(D58+F58+H58+J58+L58+N58+P58+R58+T58+V58+X58+Z58)/AA58</f>
        <v>#DIV/0!</v>
      </c>
    </row>
    <row r="59" spans="1:28" ht="16.5" thickBot="1">
      <c r="A59" s="30"/>
      <c r="B59" s="19" t="s">
        <v>13</v>
      </c>
      <c r="C59" s="76"/>
      <c r="D59" s="76"/>
      <c r="E59" s="76"/>
      <c r="F59" s="76"/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0</v>
      </c>
      <c r="AB59" s="110" t="e">
        <f>(D59+F59+H59+J59+L59+N59+P59+R59+T59+V59+X59+Z59)/AA59</f>
        <v>#DIV/0!</v>
      </c>
    </row>
    <row r="60" spans="1:28" ht="15.75">
      <c r="A60" s="31">
        <v>19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5.75">
      <c r="A61" s="28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 t="e">
        <f>(D61+F61+H61+J61+L61+N61+P61+R61+T61+V61+X61+Z61)/AA61</f>
        <v>#DIV/0!</v>
      </c>
    </row>
    <row r="62" spans="1:28" ht="16.5" thickBot="1">
      <c r="A62" s="29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 t="e">
        <f>(D62+F62+H62+J62+L62+N62+P62+R62+T62+V62+X62+Z62)/AA62</f>
        <v>#DIV/0!</v>
      </c>
    </row>
    <row r="63" spans="1:28" ht="15.75">
      <c r="A63" s="31">
        <v>20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5.75">
      <c r="A64" s="28"/>
      <c r="B64" s="9" t="s">
        <v>12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0</v>
      </c>
      <c r="AB64" s="62" t="e">
        <f>(D64+F64+H64+J64+L64+N64+P64+R64+T64+V64+X64+Z64)/AA64</f>
        <v>#DIV/0!</v>
      </c>
    </row>
    <row r="65" spans="1:28" ht="16.5" thickBot="1">
      <c r="A65" s="29"/>
      <c r="B65" s="16" t="s">
        <v>13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0</v>
      </c>
      <c r="AB65" s="110" t="e">
        <f>(D65+F65+H65+J65+L65+N65+P65+R65+T65+V65+X65+Z65)/AA65</f>
        <v>#DIV/0!</v>
      </c>
    </row>
    <row r="66" spans="1:28" ht="30">
      <c r="A66" s="32">
        <v>21</v>
      </c>
      <c r="B66" s="17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5.75">
      <c r="A67" s="28"/>
      <c r="B67" s="9" t="s">
        <v>12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0</v>
      </c>
      <c r="AB67" s="62" t="e">
        <f>(D67+F67+H67+J67+L67+N67+P67+R67+T67+V67+X67+Z67)/AA67</f>
        <v>#DIV/0!</v>
      </c>
    </row>
    <row r="68" spans="1:28" ht="16.5" thickBot="1">
      <c r="A68" s="29"/>
      <c r="B68" s="16" t="s">
        <v>13</v>
      </c>
      <c r="C68" s="63"/>
      <c r="D68" s="63"/>
      <c r="E68" s="63"/>
      <c r="F68" s="63"/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0</v>
      </c>
      <c r="AB68" s="110" t="e">
        <f>(D68+F68+H68+J68+L68+N68+P68+R68+T68+V68+X68+Z68)/AA68</f>
        <v>#DIV/0!</v>
      </c>
    </row>
    <row r="69" spans="1:28" ht="15.75">
      <c r="A69" s="31">
        <v>22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5.75">
      <c r="A70" s="28"/>
      <c r="B70" s="9" t="s">
        <v>12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0</v>
      </c>
      <c r="AB70" s="62" t="e">
        <f>(D70+F70+H70+J70+L70+N70+P70+R70+T70+V70+X70+Z70)/AA70</f>
        <v>#DIV/0!</v>
      </c>
    </row>
    <row r="71" spans="1:28" ht="16.5" thickBot="1">
      <c r="A71" s="29"/>
      <c r="B71" s="16" t="s">
        <v>13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0</v>
      </c>
      <c r="AB71" s="110" t="e">
        <f>(D71+F71+H71+J71+L71+N71+P71+R71+T71+V71+X71+Z71)/AA71</f>
        <v>#DIV/0!</v>
      </c>
    </row>
    <row r="72" spans="1:28" ht="15.75">
      <c r="A72" s="55">
        <v>23</v>
      </c>
      <c r="B72" s="56" t="s">
        <v>35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5.75">
      <c r="A73" s="28"/>
      <c r="B73" s="9" t="s">
        <v>12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0</v>
      </c>
      <c r="AB73" s="62" t="e">
        <f>(D73+F73+H73+J73+L73+N73+P73+R73+T73+V73+X73+Z73)/AA73</f>
        <v>#DIV/0!</v>
      </c>
    </row>
    <row r="74" spans="1:28" ht="16.5" thickBot="1">
      <c r="A74" s="29"/>
      <c r="B74" s="16" t="s">
        <v>13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 t="e">
        <f>(D74+F74+H74+J74+L74+N74+P74+R74+T74+V74+X74+Z74)/AA74</f>
        <v>#DIV/0!</v>
      </c>
    </row>
    <row r="75" spans="1:28" ht="15.75">
      <c r="A75" s="55">
        <v>24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5.75">
      <c r="A76" s="28"/>
      <c r="B76" s="9" t="s">
        <v>12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0</v>
      </c>
      <c r="AB76" s="62" t="e">
        <f>(D76+F76+H76+J76+L76+N76+P76+R76+T76+V76+X76+Z76)/AA76</f>
        <v>#DIV/0!</v>
      </c>
    </row>
    <row r="77" spans="1:28" ht="16.5" thickBot="1">
      <c r="A77" s="28"/>
      <c r="B77" s="16" t="s">
        <v>13</v>
      </c>
      <c r="C77" s="79"/>
      <c r="D77" s="79"/>
      <c r="E77" s="79"/>
      <c r="F77" s="79"/>
      <c r="G77" s="79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0</v>
      </c>
      <c r="AB77" s="110" t="e">
        <f>(D77+F77+H77+J77+L77+N77+P77+R77+T77+V77+X77+Z77)/AA77</f>
        <v>#DIV/0!</v>
      </c>
    </row>
    <row r="78" spans="1:28" ht="15.75">
      <c r="A78" s="27">
        <v>25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5.75">
      <c r="A79" s="27"/>
      <c r="B79" s="9" t="s">
        <v>12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0</v>
      </c>
      <c r="AB79" s="62" t="e">
        <f>(D79+F79+H79+J79+L79+N79+P79+R79+T79+V79+X79+Z79)/AA79</f>
        <v>#DIV/0!</v>
      </c>
    </row>
    <row r="80" spans="1:28" ht="16.5" thickBot="1">
      <c r="A80" s="27"/>
      <c r="B80" s="16" t="s">
        <v>13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v>0</v>
      </c>
    </row>
    <row r="81" spans="1:28" ht="15.75">
      <c r="A81" s="27">
        <v>26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27"/>
      <c r="B82" s="9" t="s">
        <v>12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0</v>
      </c>
      <c r="AB82" s="62" t="e">
        <f>(D82+F82+H82+J82+L82+N82+P82+R82+T82+V82+X82+Z82)/AA82</f>
        <v>#DIV/0!</v>
      </c>
    </row>
    <row r="83" spans="1:28" ht="16.5" thickBot="1">
      <c r="A83" s="29"/>
      <c r="B83" s="16" t="s">
        <v>13</v>
      </c>
      <c r="C83" s="80"/>
      <c r="D83" s="80"/>
      <c r="E83" s="80"/>
      <c r="F83" s="80"/>
      <c r="G83" s="80"/>
      <c r="H83" s="80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0</v>
      </c>
      <c r="AB83" s="110" t="e">
        <f>(D83+F83+H83+J83+L83+N83+P83+R83+T83+V83+X83+Z83)/AA83</f>
        <v>#DIV/0!</v>
      </c>
    </row>
    <row r="84" spans="1:28" ht="15.75">
      <c r="A84" s="27">
        <v>27</v>
      </c>
      <c r="B84" s="8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27"/>
      <c r="B85" s="9" t="s">
        <v>12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0</v>
      </c>
      <c r="AB85" s="62" t="e">
        <f>(D85+F85+H85+J85+L85+N85+P85+R85+T85+V85+X85+Z85)/AA85</f>
        <v>#DIV/0!</v>
      </c>
    </row>
    <row r="86" spans="1:28" ht="16.5" thickBot="1">
      <c r="A86" s="29"/>
      <c r="B86" s="16" t="s">
        <v>13</v>
      </c>
      <c r="C86" s="80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32"/>
      <c r="S86" s="189"/>
      <c r="T86" s="190"/>
      <c r="U86" s="228"/>
      <c r="V86" s="228"/>
      <c r="W86" s="279"/>
      <c r="X86" s="280"/>
      <c r="Y86" s="228"/>
      <c r="Z86" s="228"/>
      <c r="AA86" s="234">
        <f>C86+E86+G86+I86+K86+M86+O86+Q86+S86+U86+W86+Y86</f>
        <v>0</v>
      </c>
      <c r="AB86" s="110" t="e">
        <f>(D86+F86+H86+J86+L86+N86+P86+R86+T86+V86+X86+Z86)/AA86</f>
        <v>#DIV/0!</v>
      </c>
    </row>
    <row r="87" spans="1:28" ht="15.75">
      <c r="A87" s="30">
        <v>28</v>
      </c>
      <c r="B87" s="82" t="s">
        <v>55</v>
      </c>
      <c r="C87" s="80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86"/>
      <c r="R87" s="114"/>
      <c r="S87" s="160"/>
      <c r="T87" s="161"/>
      <c r="U87" s="211"/>
      <c r="V87" s="211"/>
      <c r="W87" s="245"/>
      <c r="X87" s="246"/>
      <c r="Y87" s="211"/>
      <c r="Z87" s="211"/>
      <c r="AA87" s="160"/>
      <c r="AB87" s="87"/>
    </row>
    <row r="88" spans="1:28" ht="15.75">
      <c r="A88" s="30"/>
      <c r="B88" s="9" t="s">
        <v>12</v>
      </c>
      <c r="C88" s="80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81"/>
      <c r="R88" s="137"/>
      <c r="S88" s="197"/>
      <c r="T88" s="198"/>
      <c r="U88" s="232"/>
      <c r="V88" s="232"/>
      <c r="W88" s="285"/>
      <c r="X88" s="286"/>
      <c r="Y88" s="232"/>
      <c r="Z88" s="232"/>
      <c r="AA88" s="170">
        <f>C88+E88+G88+I88+K88+M88+O88+Q88+S88+U88+W88+Y88</f>
        <v>0</v>
      </c>
      <c r="AB88" s="62">
        <v>0</v>
      </c>
    </row>
    <row r="89" spans="1:28" ht="16.5" thickBot="1">
      <c r="A89" s="30"/>
      <c r="B89" s="16" t="s">
        <v>13</v>
      </c>
      <c r="C89" s="80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132"/>
      <c r="S89" s="189"/>
      <c r="T89" s="190"/>
      <c r="U89" s="228"/>
      <c r="V89" s="228"/>
      <c r="W89" s="279"/>
      <c r="X89" s="280"/>
      <c r="Y89" s="228"/>
      <c r="Z89" s="228"/>
      <c r="AA89" s="234">
        <f>C89+E89+G89+I89+K89+M89+O89+Q89+S89+U89+W89+Y89</f>
        <v>0</v>
      </c>
      <c r="AB89" s="110">
        <v>0</v>
      </c>
    </row>
    <row r="90" spans="1:28" ht="15.75">
      <c r="A90" s="48"/>
      <c r="B90" s="49" t="s">
        <v>15</v>
      </c>
      <c r="C90" s="50">
        <f>C9+C12+C15+C18+C21+C24+C27+C30+C33+C36+C39+C42+C45+C48+C50+C58+C61+C64+C67+C70+C73+C76+C79+C82+C85</f>
        <v>0</v>
      </c>
      <c r="D90" s="50">
        <f>D9+D12+D15+D18+D21+D24+D27+D30+D33+D36+D39+D42+D45+D48+D50+D58+D61+D64+D67+D70+D73+D76+D79+D82+D85</f>
        <v>0</v>
      </c>
      <c r="E90" s="50">
        <f t="shared" ref="E90:N90" si="0">E9+E12+E15+E18+E21+E24+E27+E30+E33+E36+E39+E42+E45+E48+E50+E58+E61+E64+E67+E70+E73+E76+E79+E82+E85</f>
        <v>0</v>
      </c>
      <c r="F90" s="50">
        <f t="shared" si="0"/>
        <v>0</v>
      </c>
      <c r="G90" s="50">
        <f t="shared" si="0"/>
        <v>0</v>
      </c>
      <c r="H90" s="50">
        <f t="shared" si="0"/>
        <v>0</v>
      </c>
      <c r="I90" s="50">
        <f t="shared" si="0"/>
        <v>0</v>
      </c>
      <c r="J90" s="50">
        <f t="shared" si="0"/>
        <v>0</v>
      </c>
      <c r="K90" s="50">
        <f t="shared" si="0"/>
        <v>0</v>
      </c>
      <c r="L90" s="50">
        <f t="shared" si="0"/>
        <v>0</v>
      </c>
      <c r="M90" s="50">
        <f t="shared" si="0"/>
        <v>0</v>
      </c>
      <c r="N90" s="50">
        <f t="shared" si="0"/>
        <v>0</v>
      </c>
      <c r="O90" s="50">
        <f>O9+O12+O15+O18+O21+O24+O27+O30+O33+O36+O39+O42+O45+O48+O50+O58+O61+O64+O67+O70+O73+O76+O79+O82+O85</f>
        <v>0</v>
      </c>
      <c r="P90" s="50">
        <f t="shared" ref="P90" si="1">P9+P12+P15+P18+P21+P24+P27+P30+P33+P36+P39+P42+P45+P48+P50+P58+P61+P64+P67+P70+P73+P76+P79+P82+P85</f>
        <v>0</v>
      </c>
      <c r="Q90" s="50">
        <f t="shared" ref="Q90:V90" si="2">Q9+Q12+Q15+Q18+Q21+Q24+Q27+Q30+Q33+Q36+Q39+Q42+Q45+Q48+Q50+Q58+Q61+Q64+Q67+Q70+Q73+Q76+Q79+Q82+Q85+Q88</f>
        <v>0</v>
      </c>
      <c r="R90" s="138">
        <f t="shared" si="2"/>
        <v>0</v>
      </c>
      <c r="S90" s="199">
        <f t="shared" si="2"/>
        <v>0</v>
      </c>
      <c r="T90" s="200">
        <f t="shared" si="2"/>
        <v>0</v>
      </c>
      <c r="U90" s="199">
        <f t="shared" si="2"/>
        <v>0</v>
      </c>
      <c r="V90" s="138">
        <f t="shared" si="2"/>
        <v>0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Y9+Y12+Y15+Y18+Y21+Y24+Y27+Y30+Y33+Y36+Y39+Y42+Y45+Y48+Y50+Y58+Y61+Y64+Y67+Y70+Y73+Y76+Y79+Y82+Y85+Y88</f>
        <v>0</v>
      </c>
      <c r="Z90" s="292">
        <f>Z9+Z12+Z15+Z18+Z21+Z24+Z27+Z30+Z33+Z36+Z39+Z42+Z45+Z48+Z50+Z58+Z61+Z64+Z67+Z70+Z73+Z76+Z79+Z82+Z85+Z88</f>
        <v>0</v>
      </c>
      <c r="AA90" s="199">
        <f>C90+E90+G90+I90+K90+M90+O90+Q90+S90+U90+W90+Y90</f>
        <v>0</v>
      </c>
      <c r="AB90" s="51" t="e">
        <f>(D90+F90+H90+J90+L90+N90+P90+R90+T90+V90+X90+Z90)/AA90</f>
        <v>#DIV/0!</v>
      </c>
    </row>
    <row r="91" spans="1:28" ht="16.5" thickBot="1">
      <c r="A91" s="33"/>
      <c r="B91" s="7" t="s">
        <v>14</v>
      </c>
      <c r="C91" s="18">
        <f>C10+C13+C16+C19+C22+C25+C28+C31+C34+C37+C40+C43+C46+C49+C59+C62+C65+C68+C71+C74+C77+C80+C83+C86</f>
        <v>0</v>
      </c>
      <c r="D91" s="18">
        <f>D10+D13+D16+D19+D22+D25+D28+D31+D34+D37+D40+D43+D46+D49+D59+D62+D65+D68+D71+D74+D77+D80+D83+D86</f>
        <v>0</v>
      </c>
      <c r="E91" s="18">
        <f t="shared" ref="E91:P91" si="3">E10+E13+E16+E19+E22+E25+E28+E31+E34+E37+E40+E43+E46+E49+E59+E62+E65+E68+E71+E74+E77+E80+E83+E86</f>
        <v>0</v>
      </c>
      <c r="F91" s="18">
        <f t="shared" si="3"/>
        <v>0</v>
      </c>
      <c r="G91" s="18">
        <f t="shared" si="3"/>
        <v>0</v>
      </c>
      <c r="H91" s="18">
        <f t="shared" si="3"/>
        <v>0</v>
      </c>
      <c r="I91" s="18">
        <f t="shared" si="3"/>
        <v>0</v>
      </c>
      <c r="J91" s="18">
        <f t="shared" si="3"/>
        <v>0</v>
      </c>
      <c r="K91" s="18">
        <f t="shared" si="3"/>
        <v>0</v>
      </c>
      <c r="L91" s="18">
        <f t="shared" si="3"/>
        <v>0</v>
      </c>
      <c r="M91" s="18">
        <f t="shared" si="3"/>
        <v>0</v>
      </c>
      <c r="N91" s="18">
        <f t="shared" si="3"/>
        <v>0</v>
      </c>
      <c r="O91" s="18">
        <f t="shared" si="3"/>
        <v>0</v>
      </c>
      <c r="P91" s="18">
        <f t="shared" si="3"/>
        <v>0</v>
      </c>
      <c r="Q91" s="18">
        <f t="shared" ref="Q91:X91" si="4">Q10+Q13+Q16+Q19+Q22+Q25+Q28+Q31+Q34+Q37+Q40+Q43+Q46+Q49+Q59+Q62+Q65+Q68+Q71+Q74+Q77+Q80+Q83+Q86+Q89</f>
        <v>0</v>
      </c>
      <c r="R91" s="139">
        <f t="shared" si="4"/>
        <v>0</v>
      </c>
      <c r="S91" s="201">
        <f t="shared" si="4"/>
        <v>0</v>
      </c>
      <c r="T91" s="202">
        <f t="shared" si="4"/>
        <v>0</v>
      </c>
      <c r="U91" s="201">
        <f t="shared" si="4"/>
        <v>0</v>
      </c>
      <c r="V91" s="240">
        <f t="shared" si="4"/>
        <v>0</v>
      </c>
      <c r="W91" s="201">
        <f t="shared" si="4"/>
        <v>0</v>
      </c>
      <c r="X91" s="240">
        <f t="shared" si="4"/>
        <v>0</v>
      </c>
      <c r="Y91" s="201">
        <f t="shared" ref="Y91" si="5">Y10+Y13+Y16+Y19+Y22+Y25+Y28+Y31+Y34+Y37+Y40+Y43+Y46+Y49+Y59+Y62+Y65+Y68+Y71+Y74+Y77+Y80+Y83+Y86+Y89</f>
        <v>0</v>
      </c>
      <c r="Z91" s="240">
        <f>Z10+Z13+Z16+Z19+Z22+Z25+Z28+Z31+Z34+Z37+Z40+Z43+Z46+Z49+Z59+Z62+Z65+Z68+Z71+Z74+Z77+Z80+Z83+Z86+Z89</f>
        <v>0</v>
      </c>
      <c r="AA91" s="236">
        <f>C91+E91+G91+I91+K91+M91+O91+Q91+S91+U91+W91+Y91</f>
        <v>0</v>
      </c>
      <c r="AB91" s="237" t="e">
        <f>(D91+F91+H91+J91+L91+N91+P91+R91+T91+V91+X91+Z91)/AA91</f>
        <v>#DIV/0!</v>
      </c>
    </row>
    <row r="93" spans="1:28"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16"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A3:AB3"/>
    <mergeCell ref="Y3:Z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9"/>
  <sheetViews>
    <sheetView workbookViewId="0">
      <pane xSplit="2" ySplit="7" topLeftCell="C8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6" width="13.42578125" hidden="1" customWidth="1"/>
    <col min="27" max="27" width="15.28515625" customWidth="1"/>
    <col min="28" max="28" width="15" customWidth="1"/>
  </cols>
  <sheetData>
    <row r="1" spans="1:28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</row>
    <row r="2" spans="1:28" ht="15.75" thickBot="1">
      <c r="AA2" s="11"/>
    </row>
    <row r="3" spans="1:28" ht="16.5" thickBot="1">
      <c r="A3" s="442" t="s">
        <v>0</v>
      </c>
      <c r="B3" s="442" t="s">
        <v>1</v>
      </c>
      <c r="C3" s="456" t="s">
        <v>60</v>
      </c>
      <c r="D3" s="457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 t="s">
        <v>71</v>
      </c>
      <c r="AB3" s="441"/>
    </row>
    <row r="4" spans="1:2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397"/>
      <c r="U4" s="208"/>
      <c r="V4" s="208"/>
      <c r="W4" s="89"/>
      <c r="X4" s="241"/>
      <c r="Y4" s="89"/>
      <c r="Z4" s="241"/>
      <c r="AA4" s="1" t="s">
        <v>2</v>
      </c>
      <c r="AB4" s="4" t="s">
        <v>3</v>
      </c>
    </row>
    <row r="5" spans="1:2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397"/>
      <c r="U5" s="208"/>
      <c r="V5" s="208"/>
      <c r="W5" s="89"/>
      <c r="X5" s="241"/>
      <c r="Y5" s="89"/>
      <c r="Z5" s="241"/>
      <c r="AA5" s="2" t="s">
        <v>4</v>
      </c>
      <c r="AB5" s="5"/>
    </row>
    <row r="6" spans="1:2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398"/>
      <c r="U6" s="209"/>
      <c r="V6" s="209"/>
      <c r="W6" s="90"/>
      <c r="X6" s="242"/>
      <c r="Y6" s="90"/>
      <c r="Z6" s="242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43"/>
      <c r="Z7" s="244"/>
      <c r="AA7" s="3"/>
      <c r="AB7" s="44"/>
    </row>
    <row r="8" spans="1:28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45"/>
      <c r="Z8" s="246"/>
      <c r="AA8" s="233"/>
      <c r="AB8" s="87"/>
    </row>
    <row r="9" spans="1:28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>
        <v>312556.00000000012</v>
      </c>
      <c r="X9" s="248">
        <v>454050.1</v>
      </c>
      <c r="Y9" s="247">
        <v>177881.00000299999</v>
      </c>
      <c r="Z9" s="248">
        <v>278362.42</v>
      </c>
      <c r="AA9" s="404">
        <f>C9+E9+G9+I9+K9+M9+O9+Q9+S9+U9+W9+Y9</f>
        <v>1342852.0000029998</v>
      </c>
      <c r="AB9" s="421">
        <f>(D9+F9+H9+J9+L9+N9+P9+R9+T9+V9+X9+Z9)/AA9</f>
        <v>1.4522144510308237</v>
      </c>
    </row>
    <row r="10" spans="1:28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>
        <v>345.66</v>
      </c>
      <c r="X10" s="250">
        <v>286474.26</v>
      </c>
      <c r="Y10" s="249">
        <v>209.4</v>
      </c>
      <c r="Z10" s="250">
        <v>172135.6</v>
      </c>
      <c r="AA10" s="405">
        <f t="shared" ref="AA10:AA73" si="0">C10+E10+G10+I10+K10+M10+O10+Q10+S10+U10+W10+Y10</f>
        <v>1791.7300000000002</v>
      </c>
      <c r="AB10" s="422">
        <f t="shared" ref="AB10:AB73" si="1">(D10+F10+H10+J10+L10+N10+P10+R10+T10+V10+X10+Z10)/AA10</f>
        <v>820.56565885261716</v>
      </c>
    </row>
    <row r="11" spans="1:28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45"/>
      <c r="Z11" s="246"/>
      <c r="AA11" s="406"/>
      <c r="AB11" s="423"/>
    </row>
    <row r="12" spans="1:28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>
        <v>193235</v>
      </c>
      <c r="X12" s="252">
        <v>275004.32</v>
      </c>
      <c r="Y12" s="251">
        <v>241956.00000599999</v>
      </c>
      <c r="Z12" s="252">
        <v>368825.63</v>
      </c>
      <c r="AA12" s="407">
        <f t="shared" si="0"/>
        <v>1157184.0000059993</v>
      </c>
      <c r="AB12" s="424">
        <f t="shared" si="1"/>
        <v>1.4616877350457931</v>
      </c>
    </row>
    <row r="13" spans="1:28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>
        <v>248.05</v>
      </c>
      <c r="X13" s="250">
        <v>205577.56</v>
      </c>
      <c r="Y13" s="249">
        <v>375.34</v>
      </c>
      <c r="Z13" s="250">
        <v>308545.25</v>
      </c>
      <c r="AA13" s="405">
        <f t="shared" si="0"/>
        <v>1721.54</v>
      </c>
      <c r="AB13" s="422">
        <f t="shared" si="1"/>
        <v>815.48808889017971</v>
      </c>
    </row>
    <row r="14" spans="1:28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45"/>
      <c r="Z14" s="246"/>
      <c r="AA14" s="406"/>
      <c r="AB14" s="423"/>
    </row>
    <row r="15" spans="1:28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>
        <v>98541</v>
      </c>
      <c r="X15" s="252">
        <v>141285.57999999999</v>
      </c>
      <c r="Y15" s="251">
        <v>239239</v>
      </c>
      <c r="Z15" s="252">
        <v>370715.18</v>
      </c>
      <c r="AA15" s="407">
        <f t="shared" si="0"/>
        <v>354042</v>
      </c>
      <c r="AB15" s="424">
        <f t="shared" si="1"/>
        <v>1.5122594776890876</v>
      </c>
    </row>
    <row r="16" spans="1:28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>
        <v>83.2</v>
      </c>
      <c r="X16" s="250">
        <v>68954.05</v>
      </c>
      <c r="Y16" s="249">
        <v>254.97</v>
      </c>
      <c r="Z16" s="250">
        <v>209596.05</v>
      </c>
      <c r="AA16" s="405">
        <f t="shared" si="0"/>
        <v>363.8</v>
      </c>
      <c r="AB16" s="422">
        <f t="shared" si="1"/>
        <v>825.15077879054434</v>
      </c>
    </row>
    <row r="17" spans="1:28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253"/>
      <c r="Z17" s="254"/>
      <c r="AA17" s="406"/>
      <c r="AB17" s="423"/>
    </row>
    <row r="18" spans="1:28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>
        <v>80309.000000000029</v>
      </c>
      <c r="X18" s="252">
        <v>109624.19</v>
      </c>
      <c r="Y18" s="251"/>
      <c r="Z18" s="252"/>
      <c r="AA18" s="407">
        <f t="shared" si="0"/>
        <v>334443</v>
      </c>
      <c r="AB18" s="424">
        <f t="shared" si="1"/>
        <v>1.4499612789025336</v>
      </c>
    </row>
    <row r="19" spans="1:28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>
        <v>152.37</v>
      </c>
      <c r="X19" s="250">
        <v>126280.4</v>
      </c>
      <c r="Y19" s="249"/>
      <c r="Z19" s="250"/>
      <c r="AA19" s="405">
        <f t="shared" si="0"/>
        <v>586.63</v>
      </c>
      <c r="AB19" s="422">
        <f t="shared" si="1"/>
        <v>830.04043519083586</v>
      </c>
    </row>
    <row r="20" spans="1:28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253"/>
      <c r="Z20" s="254"/>
      <c r="AA20" s="406"/>
      <c r="AB20" s="423"/>
    </row>
    <row r="21" spans="1:28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>
        <v>50945.000000000029</v>
      </c>
      <c r="X21" s="252">
        <v>76194.87</v>
      </c>
      <c r="Y21" s="251">
        <v>10727</v>
      </c>
      <c r="Z21" s="252">
        <v>16145.85</v>
      </c>
      <c r="AA21" s="407">
        <f t="shared" si="0"/>
        <v>199753.0000000002</v>
      </c>
      <c r="AB21" s="424">
        <f t="shared" si="1"/>
        <v>1.4817777455157104</v>
      </c>
    </row>
    <row r="22" spans="1:28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>
        <v>108.53</v>
      </c>
      <c r="X22" s="250">
        <v>89946.92</v>
      </c>
      <c r="Y22" s="249"/>
      <c r="Z22" s="250"/>
      <c r="AA22" s="405">
        <f t="shared" si="0"/>
        <v>294.03999999999996</v>
      </c>
      <c r="AB22" s="422">
        <f t="shared" si="1"/>
        <v>801.22390374098768</v>
      </c>
    </row>
    <row r="23" spans="1:28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253"/>
      <c r="Z23" s="254"/>
      <c r="AA23" s="406"/>
      <c r="AB23" s="423"/>
    </row>
    <row r="24" spans="1:28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>
        <v>512833.99999999994</v>
      </c>
      <c r="X24" s="252">
        <v>707664.76</v>
      </c>
      <c r="Y24" s="251">
        <v>317805</v>
      </c>
      <c r="Z24" s="252">
        <v>503552.49</v>
      </c>
      <c r="AA24" s="407">
        <f t="shared" si="0"/>
        <v>3014614</v>
      </c>
      <c r="AB24" s="424">
        <f t="shared" si="1"/>
        <v>1.4464980524869853</v>
      </c>
    </row>
    <row r="25" spans="1:28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>
        <v>520.25</v>
      </c>
      <c r="X25" s="250">
        <v>431170.03</v>
      </c>
      <c r="Y25" s="249">
        <v>263.81</v>
      </c>
      <c r="Z25" s="250">
        <v>216862.9</v>
      </c>
      <c r="AA25" s="405">
        <f t="shared" si="0"/>
        <v>3628.9</v>
      </c>
      <c r="AB25" s="422">
        <f t="shared" si="1"/>
        <v>819.51440354156898</v>
      </c>
    </row>
    <row r="26" spans="1:28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255"/>
      <c r="Z26" s="256"/>
      <c r="AA26" s="408"/>
      <c r="AB26" s="425"/>
    </row>
    <row r="27" spans="1:28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>
        <v>116137.99999999972</v>
      </c>
      <c r="X27" s="258">
        <v>165397.93</v>
      </c>
      <c r="Y27" s="257">
        <v>130407</v>
      </c>
      <c r="Z27" s="258">
        <v>201274.08</v>
      </c>
      <c r="AA27" s="409">
        <f t="shared" si="0"/>
        <v>1492562.9999999998</v>
      </c>
      <c r="AB27" s="426">
        <f t="shared" si="1"/>
        <v>1.4675296788142276</v>
      </c>
    </row>
    <row r="28" spans="1:28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>
        <v>143.91999999999999</v>
      </c>
      <c r="X28" s="260">
        <v>119277.25</v>
      </c>
      <c r="Y28" s="259">
        <v>175.94</v>
      </c>
      <c r="Z28" s="282">
        <v>144630.07</v>
      </c>
      <c r="AA28" s="259">
        <f t="shared" si="0"/>
        <v>1857.38</v>
      </c>
      <c r="AB28" s="427">
        <f t="shared" si="1"/>
        <v>797.47195892063019</v>
      </c>
    </row>
    <row r="29" spans="1:2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261"/>
      <c r="Z29" s="262"/>
      <c r="AA29" s="410"/>
      <c r="AB29" s="428"/>
    </row>
    <row r="30" spans="1:28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>
        <v>101295.0000000001</v>
      </c>
      <c r="X30" s="258">
        <v>128692.26</v>
      </c>
      <c r="Y30" s="257"/>
      <c r="Z30" s="258"/>
      <c r="AA30" s="409">
        <f t="shared" si="0"/>
        <v>178679.00000000012</v>
      </c>
      <c r="AB30" s="426">
        <f t="shared" si="1"/>
        <v>1.3285597635984074</v>
      </c>
    </row>
    <row r="31" spans="1:28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>
        <v>201.05</v>
      </c>
      <c r="X31" s="260">
        <v>166625.15</v>
      </c>
      <c r="Y31" s="259"/>
      <c r="Z31" s="260"/>
      <c r="AA31" s="259">
        <f t="shared" si="0"/>
        <v>261.23</v>
      </c>
      <c r="AB31" s="427">
        <f t="shared" si="1"/>
        <v>818.34943511847791</v>
      </c>
    </row>
    <row r="32" spans="1:2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263"/>
      <c r="Z32" s="264"/>
      <c r="AA32" s="410"/>
      <c r="AB32" s="428"/>
    </row>
    <row r="33" spans="1:28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>
        <v>587692.99999999988</v>
      </c>
      <c r="X33" s="252">
        <v>824744.85</v>
      </c>
      <c r="Y33" s="251">
        <v>633353</v>
      </c>
      <c r="Z33" s="252">
        <v>1010616.05</v>
      </c>
      <c r="AA33" s="407">
        <f t="shared" si="0"/>
        <v>2949693</v>
      </c>
      <c r="AB33" s="424">
        <f t="shared" si="1"/>
        <v>1.4592416465035514</v>
      </c>
    </row>
    <row r="34" spans="1:28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>
        <v>739.01</v>
      </c>
      <c r="X34" s="250">
        <v>612472.78</v>
      </c>
      <c r="Y34" s="249">
        <v>651.9</v>
      </c>
      <c r="Z34" s="250">
        <v>535889.18999999994</v>
      </c>
      <c r="AA34" s="405">
        <f t="shared" si="0"/>
        <v>3658.7600000000007</v>
      </c>
      <c r="AB34" s="422">
        <f t="shared" si="1"/>
        <v>822.31346625414051</v>
      </c>
    </row>
    <row r="35" spans="1:2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261"/>
      <c r="Z35" s="262"/>
      <c r="AA35" s="410"/>
      <c r="AB35" s="428"/>
    </row>
    <row r="36" spans="1:28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>
        <v>168372.00000000015</v>
      </c>
      <c r="X36" s="252">
        <v>227256.74</v>
      </c>
      <c r="Y36" s="251">
        <v>434862</v>
      </c>
      <c r="Z36" s="252">
        <v>664669.17000000004</v>
      </c>
      <c r="AA36" s="407">
        <f t="shared" si="0"/>
        <v>2621335</v>
      </c>
      <c r="AB36" s="424">
        <f t="shared" si="1"/>
        <v>1.4365191286119479</v>
      </c>
    </row>
    <row r="37" spans="1:28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>
        <v>114.37</v>
      </c>
      <c r="X37" s="250">
        <v>94786.96</v>
      </c>
      <c r="Y37" s="249">
        <v>587.66999999999996</v>
      </c>
      <c r="Z37" s="250">
        <v>483089.43</v>
      </c>
      <c r="AA37" s="405">
        <f t="shared" si="0"/>
        <v>3102.12</v>
      </c>
      <c r="AB37" s="422">
        <f t="shared" si="1"/>
        <v>803.9715860534086</v>
      </c>
    </row>
    <row r="38" spans="1:2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261"/>
      <c r="Z38" s="262"/>
      <c r="AA38" s="410"/>
      <c r="AB38" s="428"/>
    </row>
    <row r="39" spans="1:28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>
        <v>238754</v>
      </c>
      <c r="X39" s="252">
        <v>326431.63</v>
      </c>
      <c r="Y39" s="251"/>
      <c r="Z39" s="252"/>
      <c r="AA39" s="407">
        <f t="shared" si="0"/>
        <v>1549070.9999999995</v>
      </c>
      <c r="AB39" s="424">
        <f t="shared" si="1"/>
        <v>1.4081473541238592</v>
      </c>
    </row>
    <row r="40" spans="1:28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>
        <v>289.49</v>
      </c>
      <c r="X40" s="250">
        <v>239921.98</v>
      </c>
      <c r="Y40" s="249"/>
      <c r="Z40" s="250"/>
      <c r="AA40" s="405">
        <f t="shared" si="0"/>
        <v>2054.91</v>
      </c>
      <c r="AB40" s="422">
        <f t="shared" si="1"/>
        <v>830.76952786837387</v>
      </c>
    </row>
    <row r="41" spans="1:2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261"/>
      <c r="Z41" s="262"/>
      <c r="AA41" s="410"/>
      <c r="AB41" s="428"/>
    </row>
    <row r="42" spans="1:28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>
        <v>16701.999999999993</v>
      </c>
      <c r="X42" s="252">
        <v>18661.650000000001</v>
      </c>
      <c r="Y42" s="251"/>
      <c r="Z42" s="252"/>
      <c r="AA42" s="407">
        <f t="shared" si="0"/>
        <v>130680.99999999997</v>
      </c>
      <c r="AB42" s="424">
        <f t="shared" si="1"/>
        <v>1.1137559400371899</v>
      </c>
    </row>
    <row r="43" spans="1:28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49">
        <v>6.91</v>
      </c>
      <c r="X43" s="266">
        <v>5726.83</v>
      </c>
      <c r="Y43" s="249"/>
      <c r="Z43" s="266"/>
      <c r="AA43" s="405">
        <f t="shared" si="0"/>
        <v>49.929999999999993</v>
      </c>
      <c r="AB43" s="422">
        <f t="shared" si="1"/>
        <v>801.19060532745868</v>
      </c>
    </row>
    <row r="44" spans="1:2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261"/>
      <c r="Z44" s="262"/>
      <c r="AA44" s="410"/>
      <c r="AB44" s="428"/>
    </row>
    <row r="45" spans="1:28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251"/>
      <c r="Z45" s="252"/>
      <c r="AA45" s="407">
        <f t="shared" si="0"/>
        <v>710293.00000000023</v>
      </c>
      <c r="AB45" s="424">
        <f t="shared" si="1"/>
        <v>1.5044908931947796</v>
      </c>
    </row>
    <row r="46" spans="1:28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49"/>
      <c r="Z46" s="250"/>
      <c r="AA46" s="405">
        <f t="shared" si="0"/>
        <v>1223.0400000000002</v>
      </c>
      <c r="AB46" s="422">
        <f t="shared" si="1"/>
        <v>802.31779211473042</v>
      </c>
    </row>
    <row r="47" spans="1:2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261"/>
      <c r="Z47" s="262"/>
      <c r="AA47" s="410"/>
      <c r="AB47" s="428"/>
    </row>
    <row r="48" spans="1:28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>
        <v>5589</v>
      </c>
      <c r="X48" s="252">
        <v>7277.9599999999991</v>
      </c>
      <c r="Y48" s="251">
        <v>137883</v>
      </c>
      <c r="Z48" s="252">
        <v>156895.76</v>
      </c>
      <c r="AA48" s="407">
        <f t="shared" si="0"/>
        <v>676465</v>
      </c>
      <c r="AB48" s="424">
        <f t="shared" si="1"/>
        <v>1.3359755197977723</v>
      </c>
    </row>
    <row r="49" spans="1:28" ht="16.5" thickBot="1">
      <c r="A49" s="450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119">
        <v>24.271999999999998</v>
      </c>
      <c r="V49" s="399">
        <v>26429.600000000006</v>
      </c>
      <c r="W49" s="400">
        <v>8.6180000000000003</v>
      </c>
      <c r="X49" s="401">
        <v>8264.18</v>
      </c>
      <c r="Y49" s="400">
        <v>212.48</v>
      </c>
      <c r="Z49" s="401">
        <v>176058.48</v>
      </c>
      <c r="AA49" s="411">
        <f t="shared" si="0"/>
        <v>744.43000000000018</v>
      </c>
      <c r="AB49" s="429">
        <f t="shared" si="1"/>
        <v>804.05143532635691</v>
      </c>
    </row>
    <row r="50" spans="1:28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>
        <v>252265</v>
      </c>
      <c r="X50" s="268">
        <v>2810232.1</v>
      </c>
      <c r="Y50" s="267">
        <v>305947</v>
      </c>
      <c r="Z50" s="439">
        <v>2649501.02</v>
      </c>
      <c r="AA50" s="412">
        <f t="shared" si="0"/>
        <v>2909528</v>
      </c>
      <c r="AB50" s="430">
        <f t="shared" si="1"/>
        <v>9.2591106770582723</v>
      </c>
    </row>
    <row r="51" spans="1:28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245"/>
      <c r="Z51" s="246"/>
      <c r="AA51" s="406"/>
      <c r="AB51" s="423"/>
    </row>
    <row r="52" spans="1:28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69"/>
      <c r="Z52" s="270"/>
      <c r="AA52" s="413"/>
      <c r="AB52" s="431"/>
    </row>
    <row r="53" spans="1:28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271"/>
      <c r="Z53" s="272"/>
      <c r="AA53" s="414"/>
      <c r="AB53" s="432"/>
    </row>
    <row r="54" spans="1:28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273"/>
      <c r="Z54" s="274"/>
      <c r="AA54" s="415"/>
      <c r="AB54" s="433"/>
    </row>
    <row r="55" spans="1:28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57"/>
      <c r="Z55" s="258"/>
      <c r="AA55" s="409"/>
      <c r="AB55" s="426"/>
    </row>
    <row r="56" spans="1:28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275"/>
      <c r="Z56" s="276"/>
      <c r="AA56" s="416"/>
      <c r="AB56" s="434"/>
    </row>
    <row r="57" spans="1:2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273"/>
      <c r="Z57" s="274"/>
      <c r="AA57" s="415"/>
      <c r="AB57" s="433"/>
    </row>
    <row r="58" spans="1:28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>
        <v>111852.99999999983</v>
      </c>
      <c r="X58" s="278">
        <v>127003.4</v>
      </c>
      <c r="Y58" s="277">
        <v>82375.999997000094</v>
      </c>
      <c r="Z58" s="278">
        <v>116390.52</v>
      </c>
      <c r="AA58" s="417">
        <f t="shared" si="0"/>
        <v>1866769.9999969997</v>
      </c>
      <c r="AB58" s="435">
        <f t="shared" si="1"/>
        <v>1.3591861182706375</v>
      </c>
    </row>
    <row r="59" spans="1:28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79">
        <v>50.09</v>
      </c>
      <c r="Z59" s="280">
        <v>41176.080000000002</v>
      </c>
      <c r="AA59" s="418">
        <f t="shared" si="0"/>
        <v>502.62</v>
      </c>
      <c r="AB59" s="436">
        <f t="shared" si="1"/>
        <v>807.02646327165667</v>
      </c>
    </row>
    <row r="60" spans="1:28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273"/>
      <c r="Z60" s="274"/>
      <c r="AA60" s="415"/>
      <c r="AB60" s="433"/>
    </row>
    <row r="61" spans="1:28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257"/>
      <c r="Z61" s="258"/>
      <c r="AA61" s="409"/>
      <c r="AB61" s="426"/>
    </row>
    <row r="62" spans="1:28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81"/>
      <c r="Z62" s="282"/>
      <c r="AA62" s="259"/>
      <c r="AB62" s="427"/>
    </row>
    <row r="63" spans="1:28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273"/>
      <c r="Z63" s="274"/>
      <c r="AA63" s="415"/>
      <c r="AB63" s="433"/>
    </row>
    <row r="64" spans="1:28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21">
        <v>22748.000000000025</v>
      </c>
      <c r="V64" s="217">
        <v>26866.37</v>
      </c>
      <c r="W64" s="257">
        <v>4739.0000000000018</v>
      </c>
      <c r="X64" s="258">
        <v>4170.37</v>
      </c>
      <c r="Y64" s="257">
        <v>2818.2047293836499</v>
      </c>
      <c r="Z64" s="258">
        <v>4410.6099999999997</v>
      </c>
      <c r="AA64" s="409">
        <f t="shared" si="0"/>
        <v>81875.340124554277</v>
      </c>
      <c r="AB64" s="426">
        <f t="shared" si="1"/>
        <v>1.3192653592116972</v>
      </c>
    </row>
    <row r="65" spans="1:28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133">
        <v>1.6</v>
      </c>
      <c r="V65" s="325">
        <v>1379.69</v>
      </c>
      <c r="W65" s="326"/>
      <c r="X65" s="327"/>
      <c r="Y65" s="326">
        <v>2</v>
      </c>
      <c r="Z65" s="327">
        <v>1644.08</v>
      </c>
      <c r="AA65" s="416">
        <f t="shared" si="0"/>
        <v>81.650000000000006</v>
      </c>
      <c r="AB65" s="434">
        <f t="shared" si="1"/>
        <v>787.29673709736676</v>
      </c>
    </row>
    <row r="66" spans="1:28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283"/>
      <c r="Z66" s="284"/>
      <c r="AA66" s="419"/>
      <c r="AB66" s="437"/>
    </row>
    <row r="67" spans="1:28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257"/>
      <c r="Z67" s="258"/>
      <c r="AA67" s="409">
        <f t="shared" si="0"/>
        <v>55632</v>
      </c>
      <c r="AB67" s="426">
        <f t="shared" si="1"/>
        <v>1.5616912927811331</v>
      </c>
    </row>
    <row r="68" spans="1:28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81"/>
      <c r="Z68" s="282"/>
      <c r="AA68" s="259">
        <f t="shared" si="0"/>
        <v>196.04</v>
      </c>
      <c r="AB68" s="427">
        <f t="shared" si="1"/>
        <v>786.24797904662319</v>
      </c>
    </row>
    <row r="69" spans="1:28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273"/>
      <c r="Z69" s="274"/>
      <c r="AA69" s="415"/>
      <c r="AB69" s="433"/>
    </row>
    <row r="70" spans="1:28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257"/>
      <c r="Z70" s="258"/>
      <c r="AA70" s="409">
        <f t="shared" si="0"/>
        <v>1801040.0000000002</v>
      </c>
      <c r="AB70" s="426">
        <f t="shared" si="1"/>
        <v>1.3665657064807</v>
      </c>
    </row>
    <row r="71" spans="1:28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81"/>
      <c r="Z71" s="282"/>
      <c r="AA71" s="259">
        <f t="shared" si="0"/>
        <v>1903.0299999999997</v>
      </c>
      <c r="AB71" s="427">
        <f t="shared" si="1"/>
        <v>810.64893925093156</v>
      </c>
    </row>
    <row r="72" spans="1:28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245"/>
      <c r="Z72" s="246"/>
      <c r="AA72" s="406"/>
      <c r="AB72" s="423"/>
    </row>
    <row r="73" spans="1:28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>
        <v>478269.99999999988</v>
      </c>
      <c r="X73" s="270">
        <v>766179.09</v>
      </c>
      <c r="Y73" s="269">
        <v>179955.99999700001</v>
      </c>
      <c r="Z73" s="270">
        <v>309644.33</v>
      </c>
      <c r="AA73" s="413">
        <f t="shared" si="0"/>
        <v>3415298.9999970021</v>
      </c>
      <c r="AB73" s="431">
        <f t="shared" si="1"/>
        <v>1.5705171582355477</v>
      </c>
    </row>
    <row r="74" spans="1:28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>
        <v>1739.2</v>
      </c>
      <c r="X74" s="282">
        <v>1441404.92</v>
      </c>
      <c r="Y74" s="281">
        <v>295.74</v>
      </c>
      <c r="Z74" s="282">
        <v>243110.7</v>
      </c>
      <c r="AA74" s="259">
        <f t="shared" ref="AA74:AA89" si="2">C74+E74+G74+I74+K74+M74+O74+Q74+S74+U74+W74+Y74</f>
        <v>9025.4500000000007</v>
      </c>
      <c r="AB74" s="427">
        <f t="shared" ref="AB74:AB89" si="3">(D74+F74+H74+J74+L74+N74+P74+R74+T74+V74+X74+Z74)/AA74</f>
        <v>837.5910275706251</v>
      </c>
    </row>
    <row r="75" spans="1:28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245"/>
      <c r="Z75" s="246"/>
      <c r="AA75" s="406"/>
      <c r="AB75" s="423"/>
    </row>
    <row r="76" spans="1:28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>
        <v>537460.99999999965</v>
      </c>
      <c r="X76" s="270">
        <v>744603.84</v>
      </c>
      <c r="Y76" s="269">
        <v>1107516.999997</v>
      </c>
      <c r="Z76" s="270">
        <v>1723761.61</v>
      </c>
      <c r="AA76" s="413">
        <f t="shared" si="2"/>
        <v>7360854.9999969974</v>
      </c>
      <c r="AB76" s="431">
        <f t="shared" si="3"/>
        <v>1.4792560320783987</v>
      </c>
    </row>
    <row r="77" spans="1:28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>
        <v>435.18</v>
      </c>
      <c r="X77" s="282">
        <v>360666.17</v>
      </c>
      <c r="Y77" s="281">
        <v>1651.31</v>
      </c>
      <c r="Z77" s="282">
        <v>1357446.19</v>
      </c>
      <c r="AA77" s="259">
        <f t="shared" si="2"/>
        <v>9504.99</v>
      </c>
      <c r="AB77" s="427">
        <f t="shared" si="3"/>
        <v>794.59441067633952</v>
      </c>
    </row>
    <row r="78" spans="1:28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245"/>
      <c r="Z78" s="246"/>
      <c r="AA78" s="406"/>
      <c r="AB78" s="423"/>
    </row>
    <row r="79" spans="1:28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>
        <v>373067.00000000017</v>
      </c>
      <c r="X79" s="270">
        <v>550751.35</v>
      </c>
      <c r="Y79" s="269">
        <v>66978.000000999993</v>
      </c>
      <c r="Z79" s="270">
        <v>113468.1</v>
      </c>
      <c r="AA79" s="413">
        <f t="shared" si="2"/>
        <v>1874957.1126796068</v>
      </c>
      <c r="AB79" s="431">
        <f t="shared" si="3"/>
        <v>1.4263293127691856</v>
      </c>
    </row>
    <row r="80" spans="1:28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>
        <v>1172</v>
      </c>
      <c r="X80" s="282">
        <v>971323.92</v>
      </c>
      <c r="Y80" s="281">
        <v>274</v>
      </c>
      <c r="Z80" s="282">
        <v>225239.51</v>
      </c>
      <c r="AA80" s="259">
        <f t="shared" si="2"/>
        <v>4611</v>
      </c>
      <c r="AB80" s="427">
        <f t="shared" si="3"/>
        <v>842.54431359791806</v>
      </c>
    </row>
    <row r="81" spans="1:28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245"/>
      <c r="Z81" s="246"/>
      <c r="AA81" s="406"/>
      <c r="AB81" s="423"/>
    </row>
    <row r="82" spans="1:28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285">
        <v>2565.0000009999999</v>
      </c>
      <c r="Z82" s="286">
        <v>4058.27</v>
      </c>
      <c r="AA82" s="420">
        <f t="shared" si="2"/>
        <v>425291.00000099995</v>
      </c>
      <c r="AB82" s="438">
        <f t="shared" si="3"/>
        <v>1.4661574780527542</v>
      </c>
    </row>
    <row r="83" spans="1:28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79"/>
      <c r="Z83" s="280"/>
      <c r="AA83" s="418">
        <f t="shared" si="2"/>
        <v>1400</v>
      </c>
      <c r="AB83" s="436">
        <f t="shared" si="3"/>
        <v>803.12244212857149</v>
      </c>
    </row>
    <row r="84" spans="1:28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245"/>
      <c r="Z84" s="246"/>
      <c r="AA84" s="406"/>
      <c r="AB84" s="423"/>
    </row>
    <row r="85" spans="1:28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285">
        <v>34073.999997999999</v>
      </c>
      <c r="Z85" s="286">
        <v>59004.24</v>
      </c>
      <c r="AA85" s="420">
        <f t="shared" si="2"/>
        <v>1644718.9999980002</v>
      </c>
      <c r="AB85" s="438">
        <f t="shared" si="3"/>
        <v>1.4125418262954494</v>
      </c>
    </row>
    <row r="86" spans="1:28" ht="16.5" thickBot="1">
      <c r="A86" s="455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79"/>
      <c r="Z86" s="280"/>
      <c r="AA86" s="418">
        <f t="shared" si="2"/>
        <v>5022</v>
      </c>
      <c r="AB86" s="436">
        <f t="shared" si="3"/>
        <v>840.36422142970935</v>
      </c>
    </row>
    <row r="87" spans="1:28" ht="15.75">
      <c r="A87" s="458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245"/>
      <c r="Z87" s="246"/>
      <c r="AA87" s="406"/>
      <c r="AB87" s="423"/>
    </row>
    <row r="88" spans="1:28" ht="15.75">
      <c r="A88" s="458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5">
        <v>580</v>
      </c>
      <c r="Z88" s="286">
        <v>955.33</v>
      </c>
      <c r="AA88" s="420">
        <f t="shared" si="2"/>
        <v>24610</v>
      </c>
      <c r="AB88" s="438">
        <f t="shared" si="3"/>
        <v>1.6329158878504675</v>
      </c>
    </row>
    <row r="89" spans="1:28" ht="16.5" thickBot="1">
      <c r="A89" s="459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79"/>
      <c r="Z89" s="280"/>
      <c r="AA89" s="418">
        <f t="shared" si="2"/>
        <v>92</v>
      </c>
      <c r="AB89" s="436">
        <f t="shared" si="3"/>
        <v>759.84185264565212</v>
      </c>
    </row>
    <row r="90" spans="1:28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4">E9+E12+E15+E18+E21+E24+E27+E30+E33+E36+E39+E42+E45+E48+E50+E58+E61+E64+E67+E70+E73+E76+E79+E82+E85</f>
        <v>2787150.9999999991</v>
      </c>
      <c r="F90" s="50">
        <f t="shared" si="4"/>
        <v>6592110.6799999997</v>
      </c>
      <c r="G90" s="50">
        <f t="shared" si="4"/>
        <v>902256.1582165719</v>
      </c>
      <c r="H90" s="50">
        <f t="shared" si="4"/>
        <v>3871629.4399999995</v>
      </c>
      <c r="I90" s="50">
        <f t="shared" si="4"/>
        <v>1675259.7518367153</v>
      </c>
      <c r="J90" s="50">
        <f t="shared" si="4"/>
        <v>4534425.7799999993</v>
      </c>
      <c r="K90" s="50">
        <f t="shared" si="4"/>
        <v>1302777.3380204889</v>
      </c>
      <c r="L90" s="50">
        <f t="shared" si="4"/>
        <v>3671703.3599999994</v>
      </c>
      <c r="M90" s="50">
        <f t="shared" si="4"/>
        <v>824949.99999999953</v>
      </c>
      <c r="N90" s="50">
        <f t="shared" si="4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5">P9+P12+P15+P18+P21+P24+P27+P30+P33+P36+P39+P42+P45+P48+P50+P58+P61+P64+P67+P70+P73+P76+P79+P82+P85</f>
        <v>4048794.33</v>
      </c>
      <c r="Q90" s="50">
        <f t="shared" ref="Q90:V90" si="6">Q9+Q12+Q15+Q18+Q21+Q24+Q27+Q30+Q33+Q36+Q39+Q42+Q45+Q48+Q50+Q58+Q61+Q64+Q67+Q70+Q73+Q76+Q79+Q82+Q85+Q88</f>
        <v>5686530</v>
      </c>
      <c r="R90" s="138">
        <f t="shared" si="6"/>
        <v>8781147.6799999997</v>
      </c>
      <c r="S90" s="199">
        <f t="shared" si="6"/>
        <v>5553771</v>
      </c>
      <c r="T90" s="200">
        <f t="shared" si="6"/>
        <v>9691589.910000002</v>
      </c>
      <c r="U90" s="199">
        <f t="shared" si="6"/>
        <v>6440929.0000000019</v>
      </c>
      <c r="V90" s="138">
        <f t="shared" si="6"/>
        <v>11539039.199999999</v>
      </c>
      <c r="W90" s="199">
        <f>W9+W12+W15+W18+W21+W24+W27+W30+W33+W36+W39+W42+W45+W48+W50+W58+W61+W64+W67+W70+W73+W76+W79+W82+W85+W88</f>
        <v>4240617.9999999991</v>
      </c>
      <c r="X90" s="138">
        <f>X9+X12+X15+X18+X21+X24+X27+X30+X33+X36+X39+X42+X45+X48+X50+X58+X61+X64+X67+X70+X73+X76+X79+X82+X85+X88</f>
        <v>8465226.9900000002</v>
      </c>
      <c r="Y90" s="199">
        <f>Y9+Y12+Y15+Y18+Y21+Y24+Y27+Y30+Y33+Y36+Y39+Y42+Y45+Y48+Y50+Y58+Y61+Y64+Y67+Y70+Y73+Y76+Y79+Y82+Y85+Y88</f>
        <v>4106924.2047293833</v>
      </c>
      <c r="Z90" s="292">
        <f>Z9+Z12+Z15+Z18+Z21+Z24+Z27+Z30+Z33+Z36+Z39+Z42+Z45+Z48+Z50+Z58+Z61+Z64+Z67+Z70+Z73+Z76+Z79+Z82+Z85+Z88</f>
        <v>8552250.6600000001</v>
      </c>
      <c r="AA90" s="199">
        <f>C90+E90+G90+I90+K90+M90+O90+Q90+S90+U90+W90+Y90</f>
        <v>38148214.452803165</v>
      </c>
      <c r="AB90" s="51">
        <f>(D90+F90+H90+J90+L90+N90+P90+R90+T90+V90+X90+Z90)/AA90</f>
        <v>2.0478783162093568</v>
      </c>
    </row>
    <row r="91" spans="1:28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7">E10+E13+E16+E19+E22+E25+E28+E31+E34+E37+E40+E43+E46+E49+E59+E62+E65+E68+E71+E74+E77+E80+E83+E86</f>
        <v>3563.69</v>
      </c>
      <c r="F91" s="18">
        <f t="shared" si="7"/>
        <v>2735931.74</v>
      </c>
      <c r="G91" s="18">
        <f t="shared" si="7"/>
        <v>642.62</v>
      </c>
      <c r="H91" s="18">
        <f t="shared" si="7"/>
        <v>505297.39</v>
      </c>
      <c r="I91" s="18">
        <f t="shared" si="7"/>
        <v>2275.88</v>
      </c>
      <c r="J91" s="18">
        <f t="shared" si="7"/>
        <v>1901774.1800000002</v>
      </c>
      <c r="K91" s="18">
        <f t="shared" si="7"/>
        <v>1038.72</v>
      </c>
      <c r="L91" s="18">
        <f t="shared" si="7"/>
        <v>834187.17171839997</v>
      </c>
      <c r="M91" s="18">
        <f t="shared" si="7"/>
        <v>473.33000000000004</v>
      </c>
      <c r="N91" s="18">
        <f t="shared" si="7"/>
        <v>355180.82999999996</v>
      </c>
      <c r="O91" s="18">
        <f t="shared" si="7"/>
        <v>2024.78</v>
      </c>
      <c r="P91" s="18">
        <f t="shared" si="7"/>
        <v>1599642.19</v>
      </c>
      <c r="Q91" s="18">
        <f t="shared" ref="Q91:X91" si="8">Q10+Q13+Q16+Q19+Q22+Q25+Q28+Q31+Q34+Q37+Q40+Q43+Q46+Q49+Q59+Q62+Q65+Q68+Q71+Q74+Q77+Q80+Q83+Q86+Q89</f>
        <v>7185.56</v>
      </c>
      <c r="R91" s="139">
        <f t="shared" si="8"/>
        <v>5588362.2261440009</v>
      </c>
      <c r="S91" s="201">
        <f t="shared" si="8"/>
        <v>8947.119999999999</v>
      </c>
      <c r="T91" s="202">
        <f t="shared" si="8"/>
        <v>7337609.96</v>
      </c>
      <c r="U91" s="201">
        <f t="shared" si="8"/>
        <v>14139.142</v>
      </c>
      <c r="V91" s="240">
        <f t="shared" si="8"/>
        <v>12197726.329999998</v>
      </c>
      <c r="W91" s="201">
        <f t="shared" si="8"/>
        <v>6307.808</v>
      </c>
      <c r="X91" s="240">
        <f t="shared" si="8"/>
        <v>5228873.3600000003</v>
      </c>
      <c r="Y91" s="201">
        <f t="shared" ref="Y91:Z91" si="9">Y10+Y13+Y16+Y19+Y22+Y25+Y28+Y31+Y34+Y37+Y40+Y43+Y46+Y49+Y59+Y62+Y65+Y68+Y71+Y74+Y77+Y80+Y83+Y86+Y89</f>
        <v>5004.6499999999996</v>
      </c>
      <c r="Z91" s="240">
        <f t="shared" si="9"/>
        <v>4115423.5300000003</v>
      </c>
      <c r="AA91" s="236">
        <f>C91+E91+G91+I91+K91+M91+O91+Q91+S91+U91+W91+Y91</f>
        <v>53585.22</v>
      </c>
      <c r="AB91" s="237">
        <f>(D91+F91+H91+J91+L91+N91+P91+R91+T91+V91+X91+Z91)/AA91</f>
        <v>819.33123101374599</v>
      </c>
    </row>
    <row r="93" spans="1:28">
      <c r="Y93" s="11"/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3">
    <mergeCell ref="AA3:AB3"/>
    <mergeCell ref="A8:A10"/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A26:A28"/>
    <mergeCell ref="Q3:R3"/>
    <mergeCell ref="S3:T3"/>
    <mergeCell ref="U3:V3"/>
    <mergeCell ref="W3:X3"/>
    <mergeCell ref="A11:A13"/>
    <mergeCell ref="A14:A16"/>
    <mergeCell ref="A17:A19"/>
    <mergeCell ref="A20:A22"/>
    <mergeCell ref="A23:A25"/>
    <mergeCell ref="A32:A34"/>
    <mergeCell ref="A35:A37"/>
    <mergeCell ref="A38:A40"/>
    <mergeCell ref="A41:A43"/>
    <mergeCell ref="A44:A46"/>
    <mergeCell ref="A84:A86"/>
    <mergeCell ref="A87:A89"/>
    <mergeCell ref="Y3:Z3"/>
    <mergeCell ref="A66:A68"/>
    <mergeCell ref="A69:A71"/>
    <mergeCell ref="A72:A74"/>
    <mergeCell ref="A75:A77"/>
    <mergeCell ref="A78:A80"/>
    <mergeCell ref="A81:A83"/>
    <mergeCell ref="A47:A49"/>
    <mergeCell ref="A51:A53"/>
    <mergeCell ref="A54:A56"/>
    <mergeCell ref="A57:A59"/>
    <mergeCell ref="A60:A62"/>
    <mergeCell ref="A63:A65"/>
    <mergeCell ref="A29:A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4" sqref="D94"/>
    </sheetView>
  </sheetViews>
  <sheetFormatPr defaultRowHeight="15"/>
  <cols>
    <col min="1" max="1" width="7.42578125" customWidth="1"/>
    <col min="2" max="2" width="51.42578125" customWidth="1"/>
    <col min="3" max="3" width="14" customWidth="1"/>
    <col min="4" max="4" width="15.28515625" customWidth="1"/>
    <col min="5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6" width="13.42578125" hidden="1" customWidth="1"/>
    <col min="27" max="27" width="15.28515625" customWidth="1"/>
    <col min="28" max="28" width="15" customWidth="1"/>
  </cols>
  <sheetData>
    <row r="1" spans="1:28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</row>
    <row r="2" spans="1:28" ht="15.75" thickBot="1">
      <c r="AA2" s="11"/>
    </row>
    <row r="3" spans="1:28" ht="16.5" thickBot="1">
      <c r="A3" s="442" t="s">
        <v>0</v>
      </c>
      <c r="B3" s="442" t="s">
        <v>1</v>
      </c>
      <c r="C3" s="456" t="s">
        <v>60</v>
      </c>
      <c r="D3" s="457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 t="s">
        <v>72</v>
      </c>
      <c r="AB3" s="441"/>
    </row>
    <row r="4" spans="1:2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402"/>
      <c r="U4" s="208"/>
      <c r="V4" s="208"/>
      <c r="W4" s="89"/>
      <c r="X4" s="241"/>
      <c r="Y4" s="89"/>
      <c r="Z4" s="241"/>
      <c r="AA4" s="1" t="s">
        <v>2</v>
      </c>
      <c r="AB4" s="4" t="s">
        <v>3</v>
      </c>
    </row>
    <row r="5" spans="1:2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402"/>
      <c r="U5" s="208"/>
      <c r="V5" s="208"/>
      <c r="W5" s="89"/>
      <c r="X5" s="241"/>
      <c r="Y5" s="89"/>
      <c r="Z5" s="241"/>
      <c r="AA5" s="2" t="s">
        <v>4</v>
      </c>
      <c r="AB5" s="5"/>
    </row>
    <row r="6" spans="1:2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403"/>
      <c r="U6" s="209"/>
      <c r="V6" s="209"/>
      <c r="W6" s="90"/>
      <c r="X6" s="242"/>
      <c r="Y6" s="90"/>
      <c r="Z6" s="242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43"/>
      <c r="Z7" s="244"/>
      <c r="AA7" s="3"/>
      <c r="AB7" s="44"/>
    </row>
    <row r="8" spans="1:28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45"/>
      <c r="Z8" s="246"/>
      <c r="AA8" s="233"/>
      <c r="AB8" s="87"/>
    </row>
    <row r="9" spans="1:28" ht="15.75">
      <c r="A9" s="450"/>
      <c r="B9" s="37" t="s">
        <v>12</v>
      </c>
      <c r="C9" s="47">
        <v>0</v>
      </c>
      <c r="D9" s="47"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/>
      <c r="R9" s="382"/>
      <c r="S9" s="205"/>
      <c r="T9" s="382"/>
      <c r="U9" s="238"/>
      <c r="V9" s="212"/>
      <c r="W9" s="247"/>
      <c r="X9" s="248"/>
      <c r="Y9" s="247"/>
      <c r="Z9" s="248"/>
      <c r="AA9" s="404">
        <f>C9+E9+G9+I9+K9+M9+O9+Q9+S9+U9+W9+Y9</f>
        <v>0</v>
      </c>
      <c r="AB9" s="421" t="e">
        <f>(D9+F9+H9+J9+L9+N9+P9+R9+T9+V9+X9+Z9)/AA9</f>
        <v>#DIV/0!</v>
      </c>
    </row>
    <row r="10" spans="1:28" ht="16.5" thickBot="1">
      <c r="A10" s="451"/>
      <c r="B10" s="38" t="s">
        <v>13</v>
      </c>
      <c r="C10" s="85">
        <v>0</v>
      </c>
      <c r="D10" s="85"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/>
      <c r="R10" s="383"/>
      <c r="S10" s="163"/>
      <c r="T10" s="383"/>
      <c r="U10" s="213"/>
      <c r="V10" s="213"/>
      <c r="W10" s="249"/>
      <c r="X10" s="250"/>
      <c r="Y10" s="249"/>
      <c r="Z10" s="250"/>
      <c r="AA10" s="405">
        <f t="shared" ref="AA10:AA73" si="0">C10+E10+G10+I10+K10+M10+O10+Q10+S10+U10+W10+Y10</f>
        <v>0</v>
      </c>
      <c r="AB10" s="422" t="e">
        <f t="shared" ref="AB10:AB73" si="1">(D10+F10+H10+J10+L10+N10+P10+R10+T10+V10+X10+Z10)/AA10</f>
        <v>#DIV/0!</v>
      </c>
    </row>
    <row r="11" spans="1:28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45"/>
      <c r="Z11" s="246"/>
      <c r="AA11" s="406"/>
      <c r="AB11" s="423"/>
    </row>
    <row r="12" spans="1:28" ht="15.75">
      <c r="A12" s="450"/>
      <c r="B12" s="37" t="s">
        <v>12</v>
      </c>
      <c r="C12" s="47">
        <v>8064</v>
      </c>
      <c r="D12" s="47">
        <v>11456.77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81"/>
      <c r="S12" s="165"/>
      <c r="T12" s="392"/>
      <c r="U12" s="214"/>
      <c r="V12" s="214"/>
      <c r="W12" s="251"/>
      <c r="X12" s="252"/>
      <c r="Y12" s="251"/>
      <c r="Z12" s="252"/>
      <c r="AA12" s="407">
        <f t="shared" si="0"/>
        <v>8064</v>
      </c>
      <c r="AB12" s="424">
        <f t="shared" si="1"/>
        <v>1.4207304067460318</v>
      </c>
    </row>
    <row r="13" spans="1:28" ht="16.5" thickBot="1">
      <c r="A13" s="451"/>
      <c r="B13" s="46" t="s">
        <v>13</v>
      </c>
      <c r="C13" s="85">
        <v>0</v>
      </c>
      <c r="D13" s="85"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383"/>
      <c r="R13" s="383"/>
      <c r="S13" s="163"/>
      <c r="T13" s="383"/>
      <c r="U13" s="213"/>
      <c r="V13" s="213"/>
      <c r="W13" s="249"/>
      <c r="X13" s="250"/>
      <c r="Y13" s="249"/>
      <c r="Z13" s="250"/>
      <c r="AA13" s="405">
        <f t="shared" si="0"/>
        <v>0</v>
      </c>
      <c r="AB13" s="422" t="e">
        <f t="shared" si="1"/>
        <v>#DIV/0!</v>
      </c>
    </row>
    <row r="14" spans="1:28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45"/>
      <c r="Z14" s="246"/>
      <c r="AA14" s="406"/>
      <c r="AB14" s="423"/>
    </row>
    <row r="15" spans="1:28" ht="15.75">
      <c r="A15" s="450"/>
      <c r="B15" s="37" t="s">
        <v>12</v>
      </c>
      <c r="C15" s="47">
        <v>135954</v>
      </c>
      <c r="D15" s="47">
        <v>210916.32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381"/>
      <c r="S15" s="165"/>
      <c r="T15" s="166"/>
      <c r="U15" s="214"/>
      <c r="V15" s="214"/>
      <c r="W15" s="251"/>
      <c r="X15" s="252"/>
      <c r="Y15" s="251"/>
      <c r="Z15" s="252"/>
      <c r="AA15" s="407">
        <f t="shared" si="0"/>
        <v>135954</v>
      </c>
      <c r="AB15" s="424">
        <f t="shared" si="1"/>
        <v>1.551380025596893</v>
      </c>
    </row>
    <row r="16" spans="1:28" ht="16.5" thickBot="1">
      <c r="A16" s="451"/>
      <c r="B16" s="38" t="s">
        <v>13</v>
      </c>
      <c r="C16" s="85">
        <v>4.7530000000000003E-2</v>
      </c>
      <c r="D16" s="85">
        <v>39527.620000000003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/>
      <c r="R16" s="383"/>
      <c r="S16" s="163"/>
      <c r="T16" s="164"/>
      <c r="U16" s="213"/>
      <c r="V16" s="213"/>
      <c r="W16" s="249"/>
      <c r="X16" s="250"/>
      <c r="Y16" s="249"/>
      <c r="Z16" s="250"/>
      <c r="AA16" s="405">
        <f t="shared" si="0"/>
        <v>4.7530000000000003E-2</v>
      </c>
      <c r="AB16" s="422">
        <f t="shared" si="1"/>
        <v>831635.17778245325</v>
      </c>
    </row>
    <row r="17" spans="1:28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253"/>
      <c r="Z17" s="254"/>
      <c r="AA17" s="406"/>
      <c r="AB17" s="423"/>
    </row>
    <row r="18" spans="1:28" ht="15.75">
      <c r="A18" s="450"/>
      <c r="B18" s="37" t="s">
        <v>12</v>
      </c>
      <c r="C18" s="47">
        <v>0</v>
      </c>
      <c r="D18" s="47"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81"/>
      <c r="S18" s="165"/>
      <c r="T18" s="381"/>
      <c r="U18" s="214"/>
      <c r="V18" s="214"/>
      <c r="W18" s="251"/>
      <c r="X18" s="252"/>
      <c r="Y18" s="251"/>
      <c r="Z18" s="252"/>
      <c r="AA18" s="407">
        <f t="shared" si="0"/>
        <v>0</v>
      </c>
      <c r="AB18" s="424" t="e">
        <f t="shared" si="1"/>
        <v>#DIV/0!</v>
      </c>
    </row>
    <row r="19" spans="1:28" ht="16.5" thickBot="1">
      <c r="A19" s="451"/>
      <c r="B19" s="38" t="s">
        <v>13</v>
      </c>
      <c r="C19" s="54">
        <v>0</v>
      </c>
      <c r="D19" s="54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/>
      <c r="R19" s="385"/>
      <c r="S19" s="163"/>
      <c r="T19" s="385"/>
      <c r="U19" s="213"/>
      <c r="V19" s="213"/>
      <c r="W19" s="249"/>
      <c r="X19" s="250"/>
      <c r="Y19" s="249"/>
      <c r="Z19" s="250"/>
      <c r="AA19" s="405">
        <f t="shared" si="0"/>
        <v>0</v>
      </c>
      <c r="AB19" s="422" t="e">
        <f t="shared" si="1"/>
        <v>#DIV/0!</v>
      </c>
    </row>
    <row r="20" spans="1:28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253"/>
      <c r="Z20" s="254"/>
      <c r="AA20" s="406"/>
      <c r="AB20" s="423"/>
    </row>
    <row r="21" spans="1:28" ht="15.75">
      <c r="A21" s="450"/>
      <c r="B21" s="37" t="s">
        <v>12</v>
      </c>
      <c r="C21" s="47">
        <v>0</v>
      </c>
      <c r="D21" s="47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81"/>
      <c r="S21" s="165"/>
      <c r="T21" s="381"/>
      <c r="U21" s="214"/>
      <c r="V21" s="396"/>
      <c r="W21" s="251"/>
      <c r="X21" s="252"/>
      <c r="Y21" s="251"/>
      <c r="Z21" s="252"/>
      <c r="AA21" s="407">
        <f t="shared" si="0"/>
        <v>0</v>
      </c>
      <c r="AB21" s="424" t="e">
        <f t="shared" si="1"/>
        <v>#DIV/0!</v>
      </c>
    </row>
    <row r="22" spans="1:28" ht="16.5" thickBot="1">
      <c r="A22" s="451"/>
      <c r="B22" s="38" t="s">
        <v>13</v>
      </c>
      <c r="C22" s="54">
        <v>0</v>
      </c>
      <c r="D22" s="54">
        <v>0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/>
      <c r="R22" s="385"/>
      <c r="S22" s="163"/>
      <c r="T22" s="385"/>
      <c r="U22" s="213"/>
      <c r="V22" s="213"/>
      <c r="W22" s="249"/>
      <c r="X22" s="250"/>
      <c r="Y22" s="249"/>
      <c r="Z22" s="250"/>
      <c r="AA22" s="405">
        <f t="shared" si="0"/>
        <v>0</v>
      </c>
      <c r="AB22" s="422" t="e">
        <f t="shared" si="1"/>
        <v>#DIV/0!</v>
      </c>
    </row>
    <row r="23" spans="1:28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253"/>
      <c r="Z23" s="254"/>
      <c r="AA23" s="406"/>
      <c r="AB23" s="423"/>
    </row>
    <row r="24" spans="1:28" ht="15.75">
      <c r="A24" s="450"/>
      <c r="B24" s="37" t="s">
        <v>12</v>
      </c>
      <c r="C24" s="47">
        <v>0</v>
      </c>
      <c r="D24" s="47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81"/>
      <c r="S24" s="165"/>
      <c r="T24" s="381"/>
      <c r="U24" s="214"/>
      <c r="V24" s="214"/>
      <c r="W24" s="251"/>
      <c r="X24" s="252"/>
      <c r="Y24" s="251"/>
      <c r="Z24" s="252"/>
      <c r="AA24" s="407">
        <f t="shared" si="0"/>
        <v>0</v>
      </c>
      <c r="AB24" s="424" t="e">
        <f t="shared" si="1"/>
        <v>#DIV/0!</v>
      </c>
    </row>
    <row r="25" spans="1:28" ht="16.5" thickBot="1">
      <c r="A25" s="451"/>
      <c r="B25" s="38" t="s">
        <v>13</v>
      </c>
      <c r="C25" s="54">
        <v>0</v>
      </c>
      <c r="D25" s="54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/>
      <c r="R25" s="385"/>
      <c r="S25" s="163"/>
      <c r="T25" s="385"/>
      <c r="U25" s="213"/>
      <c r="V25" s="213"/>
      <c r="W25" s="249"/>
      <c r="X25" s="250"/>
      <c r="Y25" s="249"/>
      <c r="Z25" s="250"/>
      <c r="AA25" s="405">
        <f t="shared" si="0"/>
        <v>0</v>
      </c>
      <c r="AB25" s="422" t="e">
        <f t="shared" si="1"/>
        <v>#DIV/0!</v>
      </c>
    </row>
    <row r="26" spans="1:28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255"/>
      <c r="Z26" s="256"/>
      <c r="AA26" s="408"/>
      <c r="AB26" s="425"/>
    </row>
    <row r="27" spans="1:28" ht="15.75">
      <c r="A27" s="450"/>
      <c r="B27" s="9" t="s">
        <v>12</v>
      </c>
      <c r="C27" s="61">
        <v>231892</v>
      </c>
      <c r="D27" s="357">
        <v>356248.72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57"/>
      <c r="S27" s="170"/>
      <c r="T27" s="357"/>
      <c r="U27" s="217"/>
      <c r="V27" s="217"/>
      <c r="W27" s="257"/>
      <c r="X27" s="258"/>
      <c r="Y27" s="257"/>
      <c r="Z27" s="258"/>
      <c r="AA27" s="409">
        <f t="shared" si="0"/>
        <v>231892</v>
      </c>
      <c r="AB27" s="426">
        <f t="shared" si="1"/>
        <v>1.5362699877529193</v>
      </c>
    </row>
    <row r="28" spans="1:28" ht="16.5" thickBot="1">
      <c r="A28" s="451"/>
      <c r="B28" s="16" t="s">
        <v>13</v>
      </c>
      <c r="C28" s="88">
        <v>0.13818</v>
      </c>
      <c r="D28" s="63">
        <v>114915.34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63"/>
      <c r="R28" s="63"/>
      <c r="S28" s="172"/>
      <c r="T28" s="63"/>
      <c r="U28" s="218"/>
      <c r="V28" s="218"/>
      <c r="W28" s="259"/>
      <c r="X28" s="260"/>
      <c r="Y28" s="259"/>
      <c r="Z28" s="282"/>
      <c r="AA28" s="259">
        <f t="shared" si="0"/>
        <v>0.13818</v>
      </c>
      <c r="AB28" s="427">
        <f t="shared" si="1"/>
        <v>831635.11361991602</v>
      </c>
    </row>
    <row r="29" spans="1:2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261"/>
      <c r="Z29" s="262"/>
      <c r="AA29" s="410"/>
      <c r="AB29" s="428"/>
    </row>
    <row r="30" spans="1:28" ht="15.75">
      <c r="A30" s="450"/>
      <c r="B30" s="22" t="s">
        <v>12</v>
      </c>
      <c r="C30" s="47">
        <v>0</v>
      </c>
      <c r="D30" s="47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81"/>
      <c r="S30" s="165"/>
      <c r="T30" s="381"/>
      <c r="U30" s="217"/>
      <c r="V30" s="217"/>
      <c r="W30" s="257"/>
      <c r="X30" s="258"/>
      <c r="Y30" s="257"/>
      <c r="Z30" s="258"/>
      <c r="AA30" s="409">
        <f t="shared" si="0"/>
        <v>0</v>
      </c>
      <c r="AB30" s="426" t="e">
        <f t="shared" si="1"/>
        <v>#DIV/0!</v>
      </c>
    </row>
    <row r="31" spans="1:28" ht="16.5" thickBot="1">
      <c r="A31" s="451"/>
      <c r="B31" s="23" t="s">
        <v>13</v>
      </c>
      <c r="C31" s="54">
        <v>0</v>
      </c>
      <c r="D31" s="54"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/>
      <c r="R31" s="385"/>
      <c r="S31" s="163"/>
      <c r="T31" s="385"/>
      <c r="U31" s="218"/>
      <c r="V31" s="218"/>
      <c r="W31" s="259"/>
      <c r="X31" s="260"/>
      <c r="Y31" s="259"/>
      <c r="Z31" s="260"/>
      <c r="AA31" s="259">
        <f t="shared" si="0"/>
        <v>0</v>
      </c>
      <c r="AB31" s="427" t="e">
        <f t="shared" si="1"/>
        <v>#DIV/0!</v>
      </c>
    </row>
    <row r="32" spans="1:2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263"/>
      <c r="Z32" s="264"/>
      <c r="AA32" s="410"/>
      <c r="AB32" s="428"/>
    </row>
    <row r="33" spans="1:28" ht="15.75">
      <c r="A33" s="450"/>
      <c r="B33" s="22" t="s">
        <v>12</v>
      </c>
      <c r="C33" s="47">
        <v>0</v>
      </c>
      <c r="D33" s="47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81"/>
      <c r="S33" s="165"/>
      <c r="T33" s="381"/>
      <c r="U33" s="214"/>
      <c r="V33" s="214"/>
      <c r="W33" s="251"/>
      <c r="X33" s="252"/>
      <c r="Y33" s="251"/>
      <c r="Z33" s="252"/>
      <c r="AA33" s="407">
        <f t="shared" si="0"/>
        <v>0</v>
      </c>
      <c r="AB33" s="424" t="e">
        <f t="shared" si="1"/>
        <v>#DIV/0!</v>
      </c>
    </row>
    <row r="34" spans="1:28" ht="16.5" thickBot="1">
      <c r="A34" s="451"/>
      <c r="B34" s="23" t="s">
        <v>13</v>
      </c>
      <c r="C34" s="54">
        <v>0</v>
      </c>
      <c r="D34" s="54">
        <v>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/>
      <c r="R34" s="385"/>
      <c r="S34" s="163"/>
      <c r="T34" s="385"/>
      <c r="U34" s="213"/>
      <c r="V34" s="213"/>
      <c r="W34" s="249"/>
      <c r="X34" s="250"/>
      <c r="Y34" s="249"/>
      <c r="Z34" s="250"/>
      <c r="AA34" s="405">
        <f t="shared" si="0"/>
        <v>0</v>
      </c>
      <c r="AB34" s="422" t="e">
        <f t="shared" si="1"/>
        <v>#DIV/0!</v>
      </c>
    </row>
    <row r="35" spans="1:2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261"/>
      <c r="Z35" s="262"/>
      <c r="AA35" s="410"/>
      <c r="AB35" s="428"/>
    </row>
    <row r="36" spans="1:28" ht="15.75">
      <c r="A36" s="450"/>
      <c r="B36" s="22" t="s">
        <v>12</v>
      </c>
      <c r="C36" s="47">
        <v>71341</v>
      </c>
      <c r="D36" s="381">
        <v>104598.75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81"/>
      <c r="S36" s="165"/>
      <c r="T36" s="381"/>
      <c r="U36" s="214"/>
      <c r="V36" s="214"/>
      <c r="W36" s="251"/>
      <c r="X36" s="252"/>
      <c r="Y36" s="251"/>
      <c r="Z36" s="252"/>
      <c r="AA36" s="407">
        <f t="shared" si="0"/>
        <v>71341</v>
      </c>
      <c r="AB36" s="424">
        <f t="shared" si="1"/>
        <v>1.4661800367250248</v>
      </c>
    </row>
    <row r="37" spans="1:28" ht="16.5" thickBot="1">
      <c r="A37" s="451"/>
      <c r="B37" s="23" t="s">
        <v>13</v>
      </c>
      <c r="C37" s="54">
        <v>0</v>
      </c>
      <c r="D37" s="385">
        <v>0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385"/>
      <c r="R37" s="385"/>
      <c r="S37" s="163"/>
      <c r="T37" s="385"/>
      <c r="U37" s="213"/>
      <c r="V37" s="213"/>
      <c r="W37" s="249"/>
      <c r="X37" s="250"/>
      <c r="Y37" s="249"/>
      <c r="Z37" s="250"/>
      <c r="AA37" s="405">
        <f t="shared" si="0"/>
        <v>0</v>
      </c>
      <c r="AB37" s="422" t="e">
        <f t="shared" si="1"/>
        <v>#DIV/0!</v>
      </c>
    </row>
    <row r="38" spans="1:2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261"/>
      <c r="Z38" s="262"/>
      <c r="AA38" s="410"/>
      <c r="AB38" s="428"/>
    </row>
    <row r="39" spans="1:28" ht="15.75">
      <c r="A39" s="450"/>
      <c r="B39" s="22" t="s">
        <v>12</v>
      </c>
      <c r="C39" s="47">
        <v>0</v>
      </c>
      <c r="D39" s="47"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81"/>
      <c r="S39" s="165"/>
      <c r="T39" s="381"/>
      <c r="U39" s="214"/>
      <c r="V39" s="214"/>
      <c r="W39" s="251"/>
      <c r="X39" s="252"/>
      <c r="Y39" s="251"/>
      <c r="Z39" s="252"/>
      <c r="AA39" s="407">
        <f t="shared" si="0"/>
        <v>0</v>
      </c>
      <c r="AB39" s="424" t="e">
        <f t="shared" si="1"/>
        <v>#DIV/0!</v>
      </c>
    </row>
    <row r="40" spans="1:28" ht="16.5" thickBot="1">
      <c r="A40" s="451"/>
      <c r="B40" s="23" t="s">
        <v>13</v>
      </c>
      <c r="C40" s="54">
        <v>0</v>
      </c>
      <c r="D40" s="54">
        <v>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/>
      <c r="R40" s="385"/>
      <c r="S40" s="163"/>
      <c r="T40" s="385"/>
      <c r="U40" s="213"/>
      <c r="V40" s="213"/>
      <c r="W40" s="249"/>
      <c r="X40" s="250"/>
      <c r="Y40" s="249"/>
      <c r="Z40" s="250"/>
      <c r="AA40" s="405">
        <f t="shared" si="0"/>
        <v>0</v>
      </c>
      <c r="AB40" s="422" t="e">
        <f t="shared" si="1"/>
        <v>#DIV/0!</v>
      </c>
    </row>
    <row r="41" spans="1:2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261"/>
      <c r="Z41" s="262"/>
      <c r="AA41" s="410"/>
      <c r="AB41" s="428"/>
    </row>
    <row r="42" spans="1:28" ht="15.75">
      <c r="A42" s="450"/>
      <c r="B42" s="22" t="s">
        <v>12</v>
      </c>
      <c r="C42" s="47">
        <v>0</v>
      </c>
      <c r="D42" s="47"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81"/>
      <c r="Q42" s="47"/>
      <c r="R42" s="381"/>
      <c r="S42" s="165"/>
      <c r="T42" s="381"/>
      <c r="U42" s="214"/>
      <c r="V42" s="214"/>
      <c r="W42" s="251"/>
      <c r="X42" s="252"/>
      <c r="Y42" s="251"/>
      <c r="Z42" s="252"/>
      <c r="AA42" s="407">
        <f t="shared" si="0"/>
        <v>0</v>
      </c>
      <c r="AB42" s="424" t="e">
        <f t="shared" si="1"/>
        <v>#DIV/0!</v>
      </c>
    </row>
    <row r="43" spans="1:28" ht="16.5" thickBot="1">
      <c r="A43" s="451"/>
      <c r="B43" s="23" t="s">
        <v>13</v>
      </c>
      <c r="C43" s="53">
        <v>0</v>
      </c>
      <c r="D43" s="53">
        <v>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/>
      <c r="P43" s="54"/>
      <c r="Q43" s="385"/>
      <c r="R43" s="385"/>
      <c r="S43" s="163"/>
      <c r="T43" s="385"/>
      <c r="U43" s="239"/>
      <c r="V43" s="221"/>
      <c r="W43" s="249"/>
      <c r="X43" s="266"/>
      <c r="Y43" s="249"/>
      <c r="Z43" s="266"/>
      <c r="AA43" s="405">
        <f t="shared" si="0"/>
        <v>0</v>
      </c>
      <c r="AB43" s="422" t="e">
        <f t="shared" si="1"/>
        <v>#DIV/0!</v>
      </c>
    </row>
    <row r="44" spans="1:2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261"/>
      <c r="Z44" s="262"/>
      <c r="AA44" s="410"/>
      <c r="AB44" s="428"/>
    </row>
    <row r="45" spans="1:28" ht="15.75">
      <c r="A45" s="450"/>
      <c r="B45" s="22" t="s">
        <v>12</v>
      </c>
      <c r="C45" s="47">
        <v>0</v>
      </c>
      <c r="D45" s="47">
        <v>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81"/>
      <c r="S45" s="165"/>
      <c r="T45" s="381"/>
      <c r="U45" s="214"/>
      <c r="V45" s="214"/>
      <c r="W45" s="251"/>
      <c r="X45" s="252"/>
      <c r="Y45" s="251"/>
      <c r="Z45" s="252"/>
      <c r="AA45" s="407">
        <f t="shared" si="0"/>
        <v>0</v>
      </c>
      <c r="AB45" s="424" t="e">
        <f t="shared" si="1"/>
        <v>#DIV/0!</v>
      </c>
    </row>
    <row r="46" spans="1:28" ht="16.5" thickBot="1">
      <c r="A46" s="451"/>
      <c r="B46" s="23" t="s">
        <v>13</v>
      </c>
      <c r="C46" s="54">
        <v>0</v>
      </c>
      <c r="D46" s="54">
        <v>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85"/>
      <c r="R46" s="385"/>
      <c r="S46" s="163"/>
      <c r="T46" s="385"/>
      <c r="U46" s="213"/>
      <c r="V46" s="213"/>
      <c r="W46" s="249"/>
      <c r="X46" s="250"/>
      <c r="Y46" s="249"/>
      <c r="Z46" s="250"/>
      <c r="AA46" s="405">
        <f t="shared" si="0"/>
        <v>0</v>
      </c>
      <c r="AB46" s="422" t="e">
        <f t="shared" si="1"/>
        <v>#DIV/0!</v>
      </c>
    </row>
    <row r="47" spans="1:2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261"/>
      <c r="Z47" s="262"/>
      <c r="AA47" s="410"/>
      <c r="AB47" s="428"/>
    </row>
    <row r="48" spans="1:28" ht="15.75">
      <c r="A48" s="450"/>
      <c r="B48" s="22" t="s">
        <v>12</v>
      </c>
      <c r="C48" s="47">
        <v>0</v>
      </c>
      <c r="D48" s="47">
        <v>43073.27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81"/>
      <c r="S48" s="165"/>
      <c r="T48" s="381"/>
      <c r="U48" s="214"/>
      <c r="V48" s="214"/>
      <c r="W48" s="251"/>
      <c r="X48" s="252"/>
      <c r="Y48" s="251"/>
      <c r="Z48" s="252"/>
      <c r="AA48" s="407">
        <f t="shared" si="0"/>
        <v>0</v>
      </c>
      <c r="AB48" s="424" t="e">
        <f t="shared" si="1"/>
        <v>#DIV/0!</v>
      </c>
    </row>
    <row r="49" spans="1:28" ht="16.5" thickBot="1">
      <c r="A49" s="450"/>
      <c r="B49" s="338" t="s">
        <v>13</v>
      </c>
      <c r="C49" s="54">
        <v>0</v>
      </c>
      <c r="D49" s="54">
        <v>-1392.11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/>
      <c r="R49" s="385"/>
      <c r="S49" s="393"/>
      <c r="T49" s="385"/>
      <c r="U49" s="119"/>
      <c r="V49" s="399"/>
      <c r="W49" s="400"/>
      <c r="X49" s="401"/>
      <c r="Y49" s="400"/>
      <c r="Z49" s="401"/>
      <c r="AA49" s="411">
        <f t="shared" si="0"/>
        <v>0</v>
      </c>
      <c r="AB49" s="429" t="e">
        <f t="shared" si="1"/>
        <v>#DIV/0!</v>
      </c>
    </row>
    <row r="50" spans="1:28" ht="16.5" thickBot="1">
      <c r="A50" s="359">
        <v>15</v>
      </c>
      <c r="B50" s="360" t="s">
        <v>7</v>
      </c>
      <c r="C50" s="66">
        <v>163947</v>
      </c>
      <c r="D50" s="387">
        <v>2321489.52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387"/>
      <c r="S50" s="178"/>
      <c r="T50" s="179"/>
      <c r="U50" s="222"/>
      <c r="V50" s="222"/>
      <c r="W50" s="267"/>
      <c r="X50" s="268"/>
      <c r="Y50" s="267"/>
      <c r="Z50" s="439"/>
      <c r="AA50" s="412">
        <f t="shared" si="0"/>
        <v>163947</v>
      </c>
      <c r="AB50" s="430">
        <f t="shared" si="1"/>
        <v>14.16</v>
      </c>
    </row>
    <row r="51" spans="1:28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245"/>
      <c r="Z51" s="246"/>
      <c r="AA51" s="406"/>
      <c r="AB51" s="423"/>
    </row>
    <row r="52" spans="1:28" ht="15.75">
      <c r="A52" s="454"/>
      <c r="B52" s="9" t="s">
        <v>12</v>
      </c>
      <c r="C52" s="67">
        <v>0</v>
      </c>
      <c r="D52" s="67">
        <v>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69"/>
      <c r="Z52" s="270"/>
      <c r="AA52" s="407">
        <f t="shared" ref="AA52:AA53" si="2">C52+E52+G52+I52+K52+M52+O52+Q52+S52+U52+W52+Y52</f>
        <v>0</v>
      </c>
      <c r="AB52" s="424" t="e">
        <f t="shared" ref="AB52:AB53" si="3">(D52+F52+H52+J52+L52+N52+P52+R52+T52+V52+X52+Z52)/AA52</f>
        <v>#DIV/0!</v>
      </c>
    </row>
    <row r="53" spans="1:28" ht="16.5" thickBot="1">
      <c r="A53" s="455"/>
      <c r="B53" s="16" t="s">
        <v>13</v>
      </c>
      <c r="C53" s="69">
        <v>0</v>
      </c>
      <c r="D53" s="69">
        <v>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271"/>
      <c r="Z53" s="272"/>
      <c r="AA53" s="411">
        <f t="shared" si="2"/>
        <v>0</v>
      </c>
      <c r="AB53" s="429" t="e">
        <f t="shared" si="3"/>
        <v>#DIV/0!</v>
      </c>
    </row>
    <row r="54" spans="1:28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273"/>
      <c r="Z54" s="274"/>
      <c r="AA54" s="415"/>
      <c r="AB54" s="433"/>
    </row>
    <row r="55" spans="1:28" ht="15.75">
      <c r="A55" s="454"/>
      <c r="B55" s="9" t="s">
        <v>12</v>
      </c>
      <c r="C55" s="61">
        <v>0</v>
      </c>
      <c r="D55" s="61">
        <v>0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57"/>
      <c r="Z55" s="258"/>
      <c r="AA55" s="407">
        <f t="shared" ref="AA55:AA56" si="4">C55+E55+G55+I55+K55+M55+O55+Q55+S55+U55+W55+Y55</f>
        <v>0</v>
      </c>
      <c r="AB55" s="424" t="e">
        <f t="shared" ref="AB55:AB56" si="5">(D55+F55+H55+J55+L55+N55+P55+R55+T55+V55+X55+Z55)/AA55</f>
        <v>#DIV/0!</v>
      </c>
    </row>
    <row r="56" spans="1:28" ht="16.5" thickBot="1">
      <c r="A56" s="455"/>
      <c r="B56" s="16" t="s">
        <v>13</v>
      </c>
      <c r="C56" s="73">
        <v>0</v>
      </c>
      <c r="D56" s="73">
        <v>0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275"/>
      <c r="Z56" s="276"/>
      <c r="AA56" s="411">
        <f t="shared" si="4"/>
        <v>0</v>
      </c>
      <c r="AB56" s="429" t="e">
        <f t="shared" si="5"/>
        <v>#DIV/0!</v>
      </c>
    </row>
    <row r="57" spans="1:2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273"/>
      <c r="Z57" s="274"/>
      <c r="AA57" s="415"/>
      <c r="AB57" s="433"/>
    </row>
    <row r="58" spans="1:28" ht="16.5" thickBot="1">
      <c r="A58" s="454"/>
      <c r="B58" s="13" t="s">
        <v>12</v>
      </c>
      <c r="C58" s="75">
        <v>99040</v>
      </c>
      <c r="D58" s="95">
        <v>147098.32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75"/>
      <c r="R58" s="95"/>
      <c r="S58" s="187"/>
      <c r="T58" s="188"/>
      <c r="U58" s="227"/>
      <c r="V58" s="227"/>
      <c r="W58" s="277"/>
      <c r="X58" s="278"/>
      <c r="Y58" s="277"/>
      <c r="Z58" s="278"/>
      <c r="AA58" s="417">
        <f t="shared" si="0"/>
        <v>99040</v>
      </c>
      <c r="AB58" s="435">
        <f t="shared" si="1"/>
        <v>1.4852415185783523</v>
      </c>
    </row>
    <row r="59" spans="1:28" ht="16.5" thickBot="1">
      <c r="A59" s="454"/>
      <c r="B59" s="19" t="s">
        <v>13</v>
      </c>
      <c r="C59" s="76">
        <v>0</v>
      </c>
      <c r="D59" s="76">
        <v>0</v>
      </c>
      <c r="E59" s="76"/>
      <c r="F59" s="76"/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93"/>
      <c r="S59" s="189"/>
      <c r="T59" s="190"/>
      <c r="U59" s="228"/>
      <c r="V59" s="228"/>
      <c r="W59" s="279"/>
      <c r="X59" s="280"/>
      <c r="Y59" s="279"/>
      <c r="Z59" s="280"/>
      <c r="AA59" s="418">
        <f t="shared" si="0"/>
        <v>0</v>
      </c>
      <c r="AB59" s="436" t="e">
        <f t="shared" si="1"/>
        <v>#DIV/0!</v>
      </c>
    </row>
    <row r="60" spans="1:28" ht="15.75">
      <c r="A60" s="453">
        <v>17</v>
      </c>
      <c r="B60" s="14" t="s">
        <v>73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273"/>
      <c r="Z60" s="274"/>
      <c r="AA60" s="415"/>
      <c r="AB60" s="433"/>
    </row>
    <row r="61" spans="1:28" ht="15.75">
      <c r="A61" s="454"/>
      <c r="B61" s="9" t="s">
        <v>12</v>
      </c>
      <c r="C61" s="61">
        <v>1213</v>
      </c>
      <c r="D61" s="61">
        <v>1799.17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257"/>
      <c r="Z61" s="258"/>
      <c r="AA61" s="409">
        <f t="shared" ref="AA61:AA62" si="6">C61+E61+G61+I61+K61+M61+O61+Q61+S61+U61+W61+Y61</f>
        <v>1213</v>
      </c>
      <c r="AB61" s="426">
        <f t="shared" ref="AB61:AB62" si="7">(D61+F61+H61+J61+L61+N61+P61+R61+T61+V61+X61+Z61)/AA61</f>
        <v>1.483239901071723</v>
      </c>
    </row>
    <row r="62" spans="1:28" ht="16.5" thickBot="1">
      <c r="A62" s="455"/>
      <c r="B62" s="16" t="s">
        <v>13</v>
      </c>
      <c r="C62" s="63">
        <v>0</v>
      </c>
      <c r="D62" s="63">
        <v>0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81"/>
      <c r="Z62" s="282"/>
      <c r="AA62" s="416">
        <f t="shared" si="6"/>
        <v>0</v>
      </c>
      <c r="AB62" s="434" t="e">
        <f t="shared" si="7"/>
        <v>#DIV/0!</v>
      </c>
    </row>
    <row r="63" spans="1:28" ht="15.75">
      <c r="A63" s="453">
        <v>18</v>
      </c>
      <c r="B63" s="14" t="s">
        <v>74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273"/>
      <c r="Z63" s="274"/>
      <c r="AA63" s="415"/>
      <c r="AB63" s="433"/>
    </row>
    <row r="64" spans="1:28" ht="15.75">
      <c r="A64" s="454"/>
      <c r="B64" s="9" t="s">
        <v>12</v>
      </c>
      <c r="C64" s="61">
        <v>0</v>
      </c>
      <c r="D64" s="61">
        <v>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357"/>
      <c r="S64" s="170"/>
      <c r="T64" s="95"/>
      <c r="U64" s="121"/>
      <c r="V64" s="217"/>
      <c r="W64" s="257"/>
      <c r="X64" s="258"/>
      <c r="Y64" s="257"/>
      <c r="Z64" s="258"/>
      <c r="AA64" s="409">
        <f t="shared" si="0"/>
        <v>0</v>
      </c>
      <c r="AB64" s="426" t="e">
        <f t="shared" si="1"/>
        <v>#DIV/0!</v>
      </c>
    </row>
    <row r="65" spans="1:28" ht="16.5" thickBot="1">
      <c r="A65" s="455"/>
      <c r="B65" s="16" t="s">
        <v>13</v>
      </c>
      <c r="C65" s="63">
        <v>0</v>
      </c>
      <c r="D65" s="63">
        <v>0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323"/>
      <c r="T65" s="93"/>
      <c r="U65" s="133"/>
      <c r="V65" s="325"/>
      <c r="W65" s="326"/>
      <c r="X65" s="327"/>
      <c r="Y65" s="326"/>
      <c r="Z65" s="327"/>
      <c r="AA65" s="416">
        <f t="shared" si="0"/>
        <v>0</v>
      </c>
      <c r="AB65" s="434" t="e">
        <f t="shared" si="1"/>
        <v>#DIV/0!</v>
      </c>
    </row>
    <row r="66" spans="1:28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283"/>
      <c r="Z66" s="284"/>
      <c r="AA66" s="419"/>
      <c r="AB66" s="437"/>
    </row>
    <row r="67" spans="1:28" ht="15.75">
      <c r="A67" s="454"/>
      <c r="B67" s="9" t="s">
        <v>12</v>
      </c>
      <c r="C67" s="61">
        <v>0</v>
      </c>
      <c r="D67" s="61">
        <v>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357"/>
      <c r="S67" s="170"/>
      <c r="T67" s="95"/>
      <c r="U67" s="217"/>
      <c r="V67" s="217"/>
      <c r="W67" s="257"/>
      <c r="X67" s="258"/>
      <c r="Y67" s="257"/>
      <c r="Z67" s="258"/>
      <c r="AA67" s="409">
        <f t="shared" si="0"/>
        <v>0</v>
      </c>
      <c r="AB67" s="426" t="e">
        <f t="shared" si="1"/>
        <v>#DIV/0!</v>
      </c>
    </row>
    <row r="68" spans="1:28" ht="16.5" thickBot="1">
      <c r="A68" s="455"/>
      <c r="B68" s="16" t="s">
        <v>13</v>
      </c>
      <c r="C68" s="63">
        <v>0</v>
      </c>
      <c r="D68" s="63">
        <v>0</v>
      </c>
      <c r="E68" s="63"/>
      <c r="F68" s="63"/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63"/>
      <c r="S68" s="191"/>
      <c r="T68" s="93"/>
      <c r="U68" s="229"/>
      <c r="V68" s="229"/>
      <c r="W68" s="281"/>
      <c r="X68" s="282"/>
      <c r="Y68" s="281"/>
      <c r="Z68" s="282"/>
      <c r="AA68" s="259">
        <f t="shared" si="0"/>
        <v>0</v>
      </c>
      <c r="AB68" s="427" t="e">
        <f t="shared" si="1"/>
        <v>#DIV/0!</v>
      </c>
    </row>
    <row r="69" spans="1:28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273"/>
      <c r="Z69" s="274"/>
      <c r="AA69" s="415"/>
      <c r="AB69" s="433"/>
    </row>
    <row r="70" spans="1:28" ht="15.75">
      <c r="A70" s="454"/>
      <c r="B70" s="9" t="s">
        <v>12</v>
      </c>
      <c r="C70" s="61">
        <v>21319</v>
      </c>
      <c r="D70" s="61">
        <v>35491.370000000003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357"/>
      <c r="S70" s="170"/>
      <c r="T70" s="357"/>
      <c r="U70" s="217"/>
      <c r="V70" s="217"/>
      <c r="W70" s="257"/>
      <c r="X70" s="258"/>
      <c r="Y70" s="257"/>
      <c r="Z70" s="258"/>
      <c r="AA70" s="409">
        <f t="shared" si="0"/>
        <v>21319</v>
      </c>
      <c r="AB70" s="426">
        <f t="shared" si="1"/>
        <v>1.6647764904545244</v>
      </c>
    </row>
    <row r="71" spans="1:28" ht="16.5" thickBot="1">
      <c r="A71" s="454"/>
      <c r="B71" s="16" t="s">
        <v>13</v>
      </c>
      <c r="C71" s="63">
        <v>0.13214000000000001</v>
      </c>
      <c r="D71" s="63">
        <v>109892.27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191"/>
      <c r="T71" s="63"/>
      <c r="U71" s="229"/>
      <c r="V71" s="229"/>
      <c r="W71" s="281"/>
      <c r="X71" s="282"/>
      <c r="Y71" s="281"/>
      <c r="Z71" s="282"/>
      <c r="AA71" s="259">
        <f t="shared" si="0"/>
        <v>0.13214000000000001</v>
      </c>
      <c r="AB71" s="427">
        <f t="shared" si="1"/>
        <v>831635.15967912821</v>
      </c>
    </row>
    <row r="72" spans="1:28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245"/>
      <c r="Z72" s="246"/>
      <c r="AA72" s="406"/>
      <c r="AB72" s="423"/>
    </row>
    <row r="73" spans="1:28" ht="15.75">
      <c r="A73" s="454"/>
      <c r="B73" s="9" t="s">
        <v>12</v>
      </c>
      <c r="C73" s="67">
        <v>172882</v>
      </c>
      <c r="D73" s="67">
        <v>287421.46999999997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391"/>
      <c r="R73" s="67"/>
      <c r="S73" s="395"/>
      <c r="T73" s="181"/>
      <c r="U73" s="223"/>
      <c r="V73" s="223"/>
      <c r="W73" s="269"/>
      <c r="X73" s="270"/>
      <c r="Y73" s="269"/>
      <c r="Z73" s="270"/>
      <c r="AA73" s="413">
        <f t="shared" si="0"/>
        <v>172882</v>
      </c>
      <c r="AB73" s="431">
        <f t="shared" si="1"/>
        <v>1.6625297601832463</v>
      </c>
    </row>
    <row r="74" spans="1:28" ht="16.5" thickBot="1">
      <c r="A74" s="455"/>
      <c r="B74" s="16" t="s">
        <v>13</v>
      </c>
      <c r="C74" s="63">
        <v>0.18754999999999999</v>
      </c>
      <c r="D74" s="63">
        <v>155973.17000000001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191"/>
      <c r="T74" s="192"/>
      <c r="U74" s="229"/>
      <c r="V74" s="229"/>
      <c r="W74" s="281"/>
      <c r="X74" s="282"/>
      <c r="Y74" s="281"/>
      <c r="Z74" s="282"/>
      <c r="AA74" s="259">
        <f t="shared" ref="AA74:AA89" si="8">C74+E74+G74+I74+K74+M74+O74+Q74+S74+U74+W74+Y74</f>
        <v>0.18754999999999999</v>
      </c>
      <c r="AB74" s="427">
        <f t="shared" ref="AB74:AB89" si="9">(D74+F74+H74+J74+L74+N74+P74+R74+T74+V74+X74+Z74)/AA74</f>
        <v>831635.13729672099</v>
      </c>
    </row>
    <row r="75" spans="1:28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245"/>
      <c r="Z75" s="246"/>
      <c r="AA75" s="406"/>
      <c r="AB75" s="423"/>
    </row>
    <row r="76" spans="1:28" ht="15.75">
      <c r="A76" s="454"/>
      <c r="B76" s="9" t="s">
        <v>12</v>
      </c>
      <c r="C76" s="391">
        <v>2797064</v>
      </c>
      <c r="D76" s="67">
        <v>4332204.6100000003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395"/>
      <c r="T76" s="181"/>
      <c r="U76" s="223"/>
      <c r="V76" s="223"/>
      <c r="W76" s="269"/>
      <c r="X76" s="270"/>
      <c r="Y76" s="269"/>
      <c r="Z76" s="270"/>
      <c r="AA76" s="413">
        <f t="shared" si="8"/>
        <v>2797064</v>
      </c>
      <c r="AB76" s="431">
        <f t="shared" si="9"/>
        <v>1.5488400015158754</v>
      </c>
    </row>
    <row r="77" spans="1:28" ht="16.5" thickBot="1">
      <c r="A77" s="454"/>
      <c r="B77" s="16" t="s">
        <v>13</v>
      </c>
      <c r="C77" s="79">
        <v>4.5699100000000001</v>
      </c>
      <c r="D77" s="79">
        <v>3800497.74</v>
      </c>
      <c r="E77" s="79"/>
      <c r="F77" s="79"/>
      <c r="G77" s="79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91"/>
      <c r="T77" s="192"/>
      <c r="U77" s="229"/>
      <c r="V77" s="229"/>
      <c r="W77" s="281"/>
      <c r="X77" s="282"/>
      <c r="Y77" s="281"/>
      <c r="Z77" s="282"/>
      <c r="AA77" s="259">
        <f t="shared" si="8"/>
        <v>4.5699100000000001</v>
      </c>
      <c r="AB77" s="427">
        <f t="shared" si="9"/>
        <v>831635.13942287711</v>
      </c>
    </row>
    <row r="78" spans="1:28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245"/>
      <c r="Z78" s="246"/>
      <c r="AA78" s="406"/>
      <c r="AB78" s="423"/>
    </row>
    <row r="79" spans="1:28" ht="15.75">
      <c r="A79" s="454"/>
      <c r="B79" s="9" t="s">
        <v>12</v>
      </c>
      <c r="C79" s="67">
        <v>6901</v>
      </c>
      <c r="D79" s="67">
        <v>11975.03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180"/>
      <c r="T79" s="181"/>
      <c r="U79" s="223"/>
      <c r="V79" s="223"/>
      <c r="W79" s="269"/>
      <c r="X79" s="270"/>
      <c r="Y79" s="269"/>
      <c r="Z79" s="270"/>
      <c r="AA79" s="413">
        <f t="shared" si="8"/>
        <v>6901</v>
      </c>
      <c r="AB79" s="431">
        <f t="shared" si="9"/>
        <v>1.7352601072308362</v>
      </c>
    </row>
    <row r="80" spans="1:28" ht="16.5" thickBot="1">
      <c r="A80" s="455"/>
      <c r="B80" s="16" t="s">
        <v>13</v>
      </c>
      <c r="C80" s="79">
        <v>0.182</v>
      </c>
      <c r="D80" s="79">
        <v>151357.6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195"/>
      <c r="T80" s="196"/>
      <c r="U80" s="231"/>
      <c r="V80" s="231"/>
      <c r="W80" s="281"/>
      <c r="X80" s="282"/>
      <c r="Y80" s="281"/>
      <c r="Z80" s="282"/>
      <c r="AA80" s="259">
        <f t="shared" si="8"/>
        <v>0.182</v>
      </c>
      <c r="AB80" s="427">
        <f t="shared" si="9"/>
        <v>831635.16483516491</v>
      </c>
    </row>
    <row r="81" spans="1:28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245"/>
      <c r="Z81" s="246"/>
      <c r="AA81" s="406"/>
      <c r="AB81" s="423"/>
    </row>
    <row r="82" spans="1:28" ht="15.75">
      <c r="A82" s="454"/>
      <c r="B82" s="9" t="s">
        <v>12</v>
      </c>
      <c r="C82" s="81">
        <v>7847</v>
      </c>
      <c r="D82" s="81">
        <v>13672.22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197"/>
      <c r="T82" s="198"/>
      <c r="U82" s="232"/>
      <c r="V82" s="232"/>
      <c r="W82" s="285"/>
      <c r="X82" s="286"/>
      <c r="Y82" s="285"/>
      <c r="Z82" s="286"/>
      <c r="AA82" s="420">
        <f t="shared" si="8"/>
        <v>7847</v>
      </c>
      <c r="AB82" s="438">
        <f t="shared" si="9"/>
        <v>1.7423499426532432</v>
      </c>
    </row>
    <row r="83" spans="1:28" ht="16.5" thickBot="1">
      <c r="A83" s="454"/>
      <c r="B83" s="293" t="s">
        <v>13</v>
      </c>
      <c r="C83" s="80">
        <v>0.17599999999999999</v>
      </c>
      <c r="D83" s="80">
        <v>146367.78</v>
      </c>
      <c r="E83" s="80"/>
      <c r="F83" s="80"/>
      <c r="G83" s="80"/>
      <c r="H83" s="80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189"/>
      <c r="T83" s="190"/>
      <c r="U83" s="228"/>
      <c r="V83" s="228"/>
      <c r="W83" s="279"/>
      <c r="X83" s="280"/>
      <c r="Y83" s="279"/>
      <c r="Z83" s="280"/>
      <c r="AA83" s="418">
        <f t="shared" si="8"/>
        <v>0.17599999999999999</v>
      </c>
      <c r="AB83" s="436">
        <f t="shared" si="9"/>
        <v>831635.11363636365</v>
      </c>
    </row>
    <row r="84" spans="1:28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245"/>
      <c r="Z84" s="246"/>
      <c r="AA84" s="406"/>
      <c r="AB84" s="423"/>
    </row>
    <row r="85" spans="1:28" ht="15.75">
      <c r="A85" s="454"/>
      <c r="B85" s="9" t="s">
        <v>12</v>
      </c>
      <c r="C85" s="81">
        <v>53756</v>
      </c>
      <c r="D85" s="81">
        <v>88570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197"/>
      <c r="T85" s="198"/>
      <c r="U85" s="232"/>
      <c r="V85" s="232"/>
      <c r="W85" s="285"/>
      <c r="X85" s="286"/>
      <c r="Y85" s="285"/>
      <c r="Z85" s="286"/>
      <c r="AA85" s="420">
        <f t="shared" si="8"/>
        <v>53756</v>
      </c>
      <c r="AB85" s="438">
        <f t="shared" si="9"/>
        <v>1.6476300319964283</v>
      </c>
    </row>
    <row r="86" spans="1:28" ht="16.5" thickBot="1">
      <c r="A86" s="455"/>
      <c r="B86" s="293" t="s">
        <v>13</v>
      </c>
      <c r="C86" s="93">
        <v>0.183</v>
      </c>
      <c r="D86" s="93">
        <v>152189.23000000001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189"/>
      <c r="T86" s="190"/>
      <c r="U86" s="228"/>
      <c r="V86" s="228"/>
      <c r="W86" s="279"/>
      <c r="X86" s="280"/>
      <c r="Y86" s="279"/>
      <c r="Z86" s="280"/>
      <c r="AA86" s="418">
        <f t="shared" si="8"/>
        <v>0.183</v>
      </c>
      <c r="AB86" s="436">
        <f t="shared" si="9"/>
        <v>831635.13661202195</v>
      </c>
    </row>
    <row r="87" spans="1:28" ht="15.75">
      <c r="A87" s="458">
        <v>26</v>
      </c>
      <c r="B87" s="462" t="s">
        <v>55</v>
      </c>
      <c r="C87" s="467"/>
      <c r="D87" s="468"/>
      <c r="E87" s="46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245"/>
      <c r="Z87" s="246"/>
      <c r="AA87" s="406"/>
      <c r="AB87" s="423"/>
    </row>
    <row r="88" spans="1:28" ht="15.75">
      <c r="A88" s="458"/>
      <c r="B88" s="463" t="s">
        <v>12</v>
      </c>
      <c r="C88" s="180">
        <v>87</v>
      </c>
      <c r="D88" s="181">
        <v>154.72</v>
      </c>
      <c r="E88" s="465"/>
      <c r="F88" s="295"/>
      <c r="G88" s="295"/>
      <c r="H88" s="295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5"/>
      <c r="Z88" s="286"/>
      <c r="AA88" s="420">
        <f t="shared" si="8"/>
        <v>87</v>
      </c>
      <c r="AB88" s="438">
        <f t="shared" si="9"/>
        <v>1.778390804597701</v>
      </c>
    </row>
    <row r="89" spans="1:28" ht="16.5" thickBot="1">
      <c r="A89" s="459"/>
      <c r="B89" s="464" t="s">
        <v>13</v>
      </c>
      <c r="C89" s="323">
        <v>0</v>
      </c>
      <c r="D89" s="324">
        <v>0</v>
      </c>
      <c r="E89" s="466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79"/>
      <c r="Z89" s="280"/>
      <c r="AA89" s="418">
        <f t="shared" si="8"/>
        <v>0</v>
      </c>
      <c r="AB89" s="436" t="e">
        <f t="shared" si="9"/>
        <v>#DIV/0!</v>
      </c>
    </row>
    <row r="90" spans="1:28" ht="15.75">
      <c r="A90" s="474"/>
      <c r="B90" s="477" t="s">
        <v>15</v>
      </c>
      <c r="C90" s="479">
        <f>C9+C12+C15+C18+C21+C24+C27+C30+C33+C36+C39+C42+C45+C48+C50+C58+C61+C64+C67+C70+C73+C76+C79+C82+C85+C88</f>
        <v>3771307</v>
      </c>
      <c r="D90" s="475">
        <f>D9+D12+D15+D18+D21+D24+D27+D30+D33+D36+D39+D42+D45+D48+D50+D58+D61+D64+D67+D70+D73+D76+D79+D82+D85+D88</f>
        <v>7966170.2599999998</v>
      </c>
      <c r="E90" s="156">
        <f t="shared" ref="E90:N90" si="10">E9+E12+E15+E18+E21+E24+E27+E30+E33+E36+E39+E42+E45+E48+E50+E58+E61+E64+E67+E70+E73+E76+E79+E82+E85</f>
        <v>0</v>
      </c>
      <c r="F90" s="50">
        <f t="shared" si="10"/>
        <v>0</v>
      </c>
      <c r="G90" s="50">
        <f t="shared" si="10"/>
        <v>0</v>
      </c>
      <c r="H90" s="50">
        <f t="shared" si="10"/>
        <v>0</v>
      </c>
      <c r="I90" s="50">
        <f t="shared" si="10"/>
        <v>0</v>
      </c>
      <c r="J90" s="50">
        <f t="shared" si="10"/>
        <v>0</v>
      </c>
      <c r="K90" s="50">
        <f t="shared" si="10"/>
        <v>0</v>
      </c>
      <c r="L90" s="50">
        <f t="shared" si="10"/>
        <v>0</v>
      </c>
      <c r="M90" s="50">
        <f t="shared" si="10"/>
        <v>0</v>
      </c>
      <c r="N90" s="50">
        <f t="shared" si="10"/>
        <v>0</v>
      </c>
      <c r="O90" s="50">
        <f>O9+O12+O15+O18+O21+O24+O27+O30+O33+O36+O39+O42+O45+O48+O50+O58+O61+O64+O67+O70+O73+O76+O79+O82+O85</f>
        <v>0</v>
      </c>
      <c r="P90" s="50">
        <f t="shared" ref="P90" si="11">P9+P12+P15+P18+P21+P24+P27+P30+P33+P36+P39+P42+P45+P48+P50+P58+P61+P64+P67+P70+P73+P76+P79+P82+P85</f>
        <v>0</v>
      </c>
      <c r="Q90" s="50">
        <f t="shared" ref="Q90:V90" si="12">Q9+Q12+Q15+Q18+Q21+Q24+Q27+Q30+Q33+Q36+Q39+Q42+Q45+Q48+Q50+Q58+Q61+Q64+Q67+Q70+Q73+Q76+Q79+Q82+Q85+Q88</f>
        <v>0</v>
      </c>
      <c r="R90" s="138">
        <f t="shared" si="12"/>
        <v>0</v>
      </c>
      <c r="S90" s="199">
        <f t="shared" si="12"/>
        <v>0</v>
      </c>
      <c r="T90" s="200">
        <f t="shared" si="12"/>
        <v>0</v>
      </c>
      <c r="U90" s="199">
        <f t="shared" si="12"/>
        <v>0</v>
      </c>
      <c r="V90" s="138">
        <f t="shared" si="12"/>
        <v>0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Y9+Y12+Y15+Y18+Y21+Y24+Y27+Y30+Y33+Y36+Y39+Y42+Y45+Y48+Y50+Y58+Y61+Y64+Y67+Y70+Y73+Y76+Y79+Y82+Y85+Y88</f>
        <v>0</v>
      </c>
      <c r="Z90" s="292">
        <f>Z9+Z12+Z15+Z18+Z21+Z24+Z27+Z30+Z33+Z36+Z39+Z42+Z45+Z48+Z50+Z58+Z61+Z64+Z67+Z70+Z73+Z76+Z79+Z82+Z85+Z88</f>
        <v>0</v>
      </c>
      <c r="AA90" s="469">
        <f>C90+E90+G90+I90+K90+M90+O90+Q90+S90+U90+W90+Y90</f>
        <v>3771307</v>
      </c>
      <c r="AB90" s="471">
        <f>(D90+F90+H90+J90+L90+N90+P90+R90+T90+V90+X90+Z90)/AA90</f>
        <v>2.1123102043933311</v>
      </c>
    </row>
    <row r="91" spans="1:28" ht="16.5" thickBot="1">
      <c r="A91" s="476"/>
      <c r="B91" s="478" t="s">
        <v>14</v>
      </c>
      <c r="C91" s="236">
        <f>C10+C13+C16+C19+C22+C25+C28+C31+C34+C37+C40+C43+C46+C49+C59+C62+C65+C68+C71+C74+C77+C80+C83+C86+C89</f>
        <v>5.6163100000000004</v>
      </c>
      <c r="D91" s="202">
        <f>D10+D13+D16+D19+D22+D25+D28+D31+D34+D37+D40+D43+D46+D49+D59+D62+D65+D68+D71+D74+D77+D80+D83+D86+D89</f>
        <v>4669328.6400000006</v>
      </c>
      <c r="E91" s="473">
        <f t="shared" ref="E91:P91" si="13">E10+E13+E16+E19+E22+E25+E28+E31+E34+E37+E40+E43+E46+E49+E59+E62+E65+E68+E71+E74+E77+E80+E83+E86</f>
        <v>0</v>
      </c>
      <c r="F91" s="18">
        <f t="shared" si="13"/>
        <v>0</v>
      </c>
      <c r="G91" s="18">
        <f t="shared" si="13"/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ref="Q91:Z91" si="14">Q10+Q13+Q16+Q19+Q22+Q25+Q28+Q31+Q34+Q37+Q40+Q43+Q46+Q49+Q59+Q62+Q65+Q68+Q71+Q74+Q77+Q80+Q83+Q86+Q89</f>
        <v>0</v>
      </c>
      <c r="R91" s="139">
        <f t="shared" si="14"/>
        <v>0</v>
      </c>
      <c r="S91" s="201">
        <f t="shared" si="14"/>
        <v>0</v>
      </c>
      <c r="T91" s="202">
        <f t="shared" si="14"/>
        <v>0</v>
      </c>
      <c r="U91" s="201">
        <f t="shared" si="14"/>
        <v>0</v>
      </c>
      <c r="V91" s="240">
        <f t="shared" si="14"/>
        <v>0</v>
      </c>
      <c r="W91" s="201">
        <f t="shared" si="14"/>
        <v>0</v>
      </c>
      <c r="X91" s="240">
        <f t="shared" si="14"/>
        <v>0</v>
      </c>
      <c r="Y91" s="201">
        <f t="shared" si="14"/>
        <v>0</v>
      </c>
      <c r="Z91" s="240">
        <f t="shared" si="14"/>
        <v>0</v>
      </c>
      <c r="AA91" s="470">
        <f>C91+E91+G91+I91+K91+M91+O91+Q91+S91+U91+W91+Y91</f>
        <v>5.6163100000000004</v>
      </c>
      <c r="AB91" s="472">
        <f>(D91+F91+H91+J91+L91+N91+P91+R91+T91+V91+X91+Z91)/AA91</f>
        <v>831387.27028956742</v>
      </c>
    </row>
    <row r="93" spans="1:28">
      <c r="C93" s="20"/>
      <c r="Y93" s="11"/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3">
    <mergeCell ref="A81:A83"/>
    <mergeCell ref="A84:A86"/>
    <mergeCell ref="A87:A89"/>
    <mergeCell ref="A63:A65"/>
    <mergeCell ref="A66:A68"/>
    <mergeCell ref="A69:A71"/>
    <mergeCell ref="A72:A74"/>
    <mergeCell ref="A75:A77"/>
    <mergeCell ref="A78:A80"/>
    <mergeCell ref="A44:A46"/>
    <mergeCell ref="A47:A49"/>
    <mergeCell ref="A51:A53"/>
    <mergeCell ref="A54:A56"/>
    <mergeCell ref="A57:A59"/>
    <mergeCell ref="A60:A62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Q3:R3"/>
    <mergeCell ref="S3:T3"/>
    <mergeCell ref="U3:V3"/>
    <mergeCell ref="W3:X3"/>
    <mergeCell ref="Y3:Z3"/>
    <mergeCell ref="AA3:AB3"/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4" width="14.7109375" hidden="1" customWidth="1"/>
    <col min="5" max="6" width="14.85546875" hidden="1" customWidth="1"/>
    <col min="7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7" width="15.28515625" customWidth="1"/>
    <col min="28" max="28" width="15" customWidth="1"/>
  </cols>
  <sheetData>
    <row r="1" spans="1:28" ht="30.75" customHeight="1">
      <c r="B1" s="294" t="s">
        <v>11</v>
      </c>
      <c r="C1" s="294"/>
      <c r="D1" s="294"/>
      <c r="E1" s="294"/>
      <c r="F1" s="294"/>
      <c r="G1" s="294"/>
    </row>
    <row r="2" spans="1:28" ht="15.75" thickBot="1">
      <c r="AA2" s="11"/>
    </row>
    <row r="3" spans="1:28" ht="16.5" thickBot="1">
      <c r="A3" s="442" t="s">
        <v>0</v>
      </c>
      <c r="B3" s="442" t="s">
        <v>1</v>
      </c>
      <c r="C3" s="440">
        <v>43466</v>
      </c>
      <c r="D3" s="441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 t="s">
        <v>61</v>
      </c>
      <c r="AB3" s="441"/>
    </row>
    <row r="4" spans="1:2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90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90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91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>
        <f>IF(AA9=0,0,(D9+F9+H9+J9+L9+N9+P9+R9+T9+V9+X9+Z9)/AA9)</f>
        <v>0</v>
      </c>
    </row>
    <row r="10" spans="1:28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>
        <f>IF(AA12=0,0,(D12+F12+H12+J12+L12+N12+P12+R12+T12+V12+X12+Z12)/AA12)</f>
        <v>0</v>
      </c>
    </row>
    <row r="13" spans="1:28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>
        <f>IF(AA15=0,0,(D15+F15+H15+J15+L15+N15+P15+R15+T15+V15+X15+Z15)/AA15)</f>
        <v>0</v>
      </c>
    </row>
    <row r="16" spans="1:28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>
        <f>IF(AA18=0,0,(D18+F18+H18+J18+L18+N18+P18+R18+T18+V18+X18+Z18)/AA18)</f>
        <v>0</v>
      </c>
    </row>
    <row r="19" spans="1:28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13727.999999999991</v>
      </c>
      <c r="AB21" s="62">
        <f>IF(AA21=0,0,(D21+F21+H21+J21+L21+N21+P21+R21+T21+V21+X21+Z21)/AA21)</f>
        <v>1.5956898310023322</v>
      </c>
    </row>
    <row r="22" spans="1:28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>
        <f>IF(AA24=0,0,(D24+F24+H24+J24+L24+N24+P24+R24+T24+V24+X24+Z24)/AA24)</f>
        <v>0</v>
      </c>
    </row>
    <row r="25" spans="1:28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>
        <f>IF(AA25=0,0,(D25+F25+H25+J25+L25+N25+P25+R25+T25+V25+X25+Z25)/AA25)</f>
        <v>0</v>
      </c>
    </row>
    <row r="26" spans="1:28" ht="16.5" thickTop="1">
      <c r="A26" s="44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472447</v>
      </c>
      <c r="AB27" s="62">
        <f>IF(AA27=0,0,(D27+F27+H27+J27+L27+N27+P27+R27+T27+V27+X27+Z27)/AA27)</f>
        <v>1.5100728547329119</v>
      </c>
    </row>
    <row r="28" spans="1:28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582.54999999999995</v>
      </c>
      <c r="AB28" s="110">
        <f>IF(AA28=0,0,(D28+F28+H28+J28+L28+N28+P28+R28+T28+V28+X28+Z28)/AA28)</f>
        <v>762.90641146682697</v>
      </c>
    </row>
    <row r="29" spans="1:2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>
        <f>IF(AA30=0,0,(D30+F30+H30+J30+L30+N30+P30+R30+T30+V30+X30+Z30)/AA30)</f>
        <v>0</v>
      </c>
    </row>
    <row r="31" spans="1:28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>
        <f>IF(AA33=0,0,(D33+F33+H33+J33+L33+N33+P33+R33+T33+V33+X33+Z33)/AA33)</f>
        <v>0</v>
      </c>
    </row>
    <row r="34" spans="1:28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>
        <f>IF(AA36=0,0,(D36+F36+H36+J36+L36+N36+P36+R36+T36+V36+X36+Z36)/AA36)</f>
        <v>0</v>
      </c>
    </row>
    <row r="37" spans="1:28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>
        <f>IF(AA39=0,0,(D39+F39+H39+J39+L39+N39+P39+R39+T39+V39+X39+Z39)/AA39)</f>
        <v>0</v>
      </c>
    </row>
    <row r="40" spans="1:28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>
        <f>IF(AA42=0,0,(D42+F42+H42+J42+L42+N42+P42+R42+T42+V42+X42+Z42)/AA42)</f>
        <v>0</v>
      </c>
    </row>
    <row r="43" spans="1:28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450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62">
        <f>IF(AA45=0,0,(D45+F45+H45+J45+L45+N45+P45+R45+T45+V45+X45+Z45)/AA45)</f>
        <v>0</v>
      </c>
    </row>
    <row r="46" spans="1:28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>
        <f>IF(AA48=0,0,(D48+F48+H48+J48+L48+N48+P48+R48+T48+V48+X48+Z48)/AA48)</f>
        <v>0</v>
      </c>
    </row>
    <row r="49" spans="1:28" ht="16.5" thickBot="1">
      <c r="A49" s="451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178">
        <f>C50+E50+G50+I50+K50+M50+O50+Q50+S50+U50+W50+Y50</f>
        <v>523206</v>
      </c>
      <c r="AB50" s="235">
        <f>(D50+F50+H50+J50+L50+N50+P50+R50+T50+V50+X50+Z50)/AA50</f>
        <v>9.9706433412460864</v>
      </c>
    </row>
    <row r="51" spans="1:28" ht="15.75" hidden="1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481182.00000000035</v>
      </c>
      <c r="AB58" s="62">
        <f>IF(AA58=0,0,(D58+F58+H58+J58+L58+N58+P58+R58+T58+V58+X58+Z58)/AA58)</f>
        <v>1.5009763665307501</v>
      </c>
    </row>
    <row r="59" spans="1:28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18.919999999999998</v>
      </c>
      <c r="AB59" s="110">
        <f>IF(AA59=0,0,(D59+F59+H59+J59+L59+N59+P59+R59+T59+V59+X59+Z59)/AA59)</f>
        <v>759.70560253699796</v>
      </c>
    </row>
    <row r="60" spans="1:28" ht="15" customHeight="1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>
        <f>IF(AA61=0,0,(D61+F61+H61+J61+L61+N61+P61+R61+T61+V61+X61+Z61)/AA61)</f>
        <v>0</v>
      </c>
    </row>
    <row r="62" spans="1:28" ht="13.5" customHeight="1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>
        <f>IF(AA62=0,0,(D62+F62+H62+J62+L62+N62+P62+R62+T62+V62+X62+Z62)/AA62)</f>
        <v>0</v>
      </c>
    </row>
    <row r="63" spans="1:28" ht="15" customHeight="1">
      <c r="A63" s="454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2.75" customHeight="1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23877</v>
      </c>
      <c r="AB64" s="62">
        <f>IF(AA64=0,0,(D64+F64+H64+J64+L64+N64+P64+R64+T64+V64+X64+Z64)/AA64)</f>
        <v>1.4144151275285839</v>
      </c>
    </row>
    <row r="65" spans="1:28" ht="13.5" customHeight="1" thickBot="1">
      <c r="A65" s="454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21.12</v>
      </c>
      <c r="AB65" s="110">
        <f>IF(AA65=0,0,(D65+F65+H65+J65+L65+N65+P65+R65+T65+V65+X65+Z65)/AA65)</f>
        <v>762.50142045454538</v>
      </c>
    </row>
    <row r="66" spans="1:28" ht="29.25" customHeight="1">
      <c r="A66" s="453">
        <v>19</v>
      </c>
      <c r="B66" s="17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2.75" customHeight="1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13005</v>
      </c>
      <c r="AB67" s="62">
        <f>IF(AA67=0,0,(D67+F67+H67+J67+L67+N67+P67+R67+T67+V67+X67+Z67)/AA67)</f>
        <v>1.5273256439830836</v>
      </c>
    </row>
    <row r="68" spans="1:28" ht="13.5" customHeight="1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19.02</v>
      </c>
      <c r="AB68" s="110">
        <f>IF(AA68=0,0,(D68+F68+H68+J68+L68+N68+P68+R68+T68+V68+X68+Z68)/AA68)</f>
        <v>763.43112513144058</v>
      </c>
    </row>
    <row r="69" spans="1:28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2.75" customHeight="1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455030.00000000035</v>
      </c>
      <c r="AB70" s="62">
        <f>IF(AA70=0,0,(D70+F70+H70+J70+L70+N70+P70+R70+T70+V70+X70+Z70)/AA70)</f>
        <v>1.4727772894094884</v>
      </c>
    </row>
    <row r="71" spans="1:28" ht="13.5" customHeight="1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188.22</v>
      </c>
      <c r="AB71" s="110">
        <f>IF(AA71=0,0,(D71+F71+H71+J71+L71+N71+P71+R71+T71+V71+X71+Z71)/AA71)</f>
        <v>763.85623206885555</v>
      </c>
    </row>
    <row r="72" spans="1:28" ht="12.75" customHeight="1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2.75" customHeight="1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9008.9999999999982</v>
      </c>
      <c r="AB73" s="62">
        <f>IF(AA73=0,0,(D73+F73+H73+J73+L73+N73+P73+R73+T73+V73+X73+Z73)/AA73)</f>
        <v>1.7731968031968035</v>
      </c>
    </row>
    <row r="74" spans="1:28" ht="12.75" customHeight="1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>
        <f>IF(AA74=0,0,(D74+F74+H74+J74+L74+N74+P74+R74+T74+V74+X74+Z74)/AA74)</f>
        <v>0</v>
      </c>
    </row>
    <row r="75" spans="1:28" ht="12.75" customHeight="1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2.75" customHeight="1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2678896.9999999991</v>
      </c>
      <c r="AB76" s="62">
        <f>IF(AA76=0,0,(D76+F76+H76+J76+L76+N76+P76+R76+T76+V76+X76+Z76)/AA76)</f>
        <v>1.5747523738314693</v>
      </c>
    </row>
    <row r="77" spans="1:28" ht="12.75" customHeight="1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3761.79</v>
      </c>
      <c r="AB77" s="110">
        <f>IF(AA77=0,0,(D77+F77+H77+J77+L77+N77+P77+R77+T77+V77+X77+Z77)/AA77)</f>
        <v>766.3380624649435</v>
      </c>
    </row>
    <row r="78" spans="1:28" ht="12.75" customHeight="1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18627</v>
      </c>
      <c r="AB79" s="62">
        <f>IF(AA79=0,0,(D79+F79+H79+J79+L79+N79+P79+R79+T79+V79+X79+Z79)/AA79)</f>
        <v>1.2292602136683308</v>
      </c>
    </row>
    <row r="80" spans="1:28" ht="12.75" customHeight="1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f>IF(AA80=0,0,(D80+F80+H80+J80+L80+N80+P80+R80+T80+V80+X80+Z80)/AA80)</f>
        <v>0</v>
      </c>
    </row>
    <row r="81" spans="1:28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62">
        <f>IF(AA82=0,0,(D82+F82+H82+J82+L82+N82+P82+R82+T82+V82+X82+Z82)/AA82)</f>
        <v>1.603990027275827</v>
      </c>
    </row>
    <row r="83" spans="1:28" ht="16.5" thickBot="1">
      <c r="A83" s="454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454"/>
      <c r="B85" s="9" t="s">
        <v>12</v>
      </c>
      <c r="C85" s="67">
        <v>173540.99999999991</v>
      </c>
      <c r="D85" s="67">
        <v>275990.93</v>
      </c>
      <c r="E85" s="67"/>
      <c r="F85" s="6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62">
        <f>IF(AA85=0,0,(D85+F85+H85+J85+L85+N85+P85+R85+T85+V85+X85+Z85)/AA85)</f>
        <v>1.5903500037455134</v>
      </c>
    </row>
    <row r="86" spans="1:28" ht="16.5" thickBot="1">
      <c r="A86" s="455"/>
      <c r="B86" s="16" t="s">
        <v>13</v>
      </c>
      <c r="C86" s="63">
        <v>304</v>
      </c>
      <c r="D86" s="63">
        <v>230698.89375999998</v>
      </c>
      <c r="E86" s="63"/>
      <c r="F86" s="63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110">
        <f>IF(AA86=0,0,(D86+F86+H86+J86+L86+N86+P86+R86+T86+V86+X86+Z86)/AA86)</f>
        <v>758.87793999999997</v>
      </c>
    </row>
    <row r="87" spans="1:28" ht="19.5" customHeight="1">
      <c r="A87" s="454">
        <v>26</v>
      </c>
      <c r="B87" s="82" t="s">
        <v>55</v>
      </c>
      <c r="C87" s="295"/>
      <c r="D87" s="295"/>
      <c r="E87" s="295"/>
      <c r="F87" s="295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50"/>
      <c r="AB87" s="87"/>
    </row>
    <row r="88" spans="1:28" ht="14.25" customHeight="1">
      <c r="A88" s="454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127"/>
      <c r="AA88" s="170">
        <f>C88+E88+G88+I88+K88+M88+O88+Q88+S88+U88+W88+Y88</f>
        <v>23908</v>
      </c>
      <c r="AB88" s="62">
        <f>IF(AA88=0,0,(D88+F88+H88+J88+L88+N88+P88+R88+T88+V88+X88+Z88)/AA88)</f>
        <v>1.632540153923373</v>
      </c>
    </row>
    <row r="89" spans="1:28" ht="16.5" thickBot="1">
      <c r="A89" s="455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35"/>
      <c r="AA89" s="321">
        <f>C89+E89+G89+I89+K89+M89+O89+Q89+S89+U89+W89+Y89</f>
        <v>90.27</v>
      </c>
      <c r="AB89" s="110">
        <f>IF(AA89=0,0,(D89+F89+H89+J89+L89+N89+P89+R89+T89+V89+X89+Z89)/AA89)</f>
        <v>759.33466759056171</v>
      </c>
    </row>
    <row r="90" spans="1:28" ht="15.75">
      <c r="A90" s="446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2787405.9999999991</v>
      </c>
      <c r="F90" s="299">
        <f t="shared" si="0"/>
        <v>6592547.7999999998</v>
      </c>
      <c r="G90" s="299">
        <f t="shared" si="0"/>
        <v>0</v>
      </c>
      <c r="H90" s="299">
        <f t="shared" si="0"/>
        <v>0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5003777</v>
      </c>
      <c r="AB90" s="301">
        <f>(D90+F90+H90+J90+L90+N90+P90+R90+T90+V90+X90+Z90)/AA90</f>
        <v>2.4299133114845044</v>
      </c>
    </row>
    <row r="91" spans="1:28" ht="16.5" thickBot="1">
      <c r="A91" s="447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3568.35</v>
      </c>
      <c r="F91" s="303">
        <f t="shared" si="1"/>
        <v>2739509.3400000003</v>
      </c>
      <c r="G91" s="303">
        <f t="shared" si="1"/>
        <v>0</v>
      </c>
      <c r="H91" s="303">
        <f t="shared" si="1"/>
        <v>0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5635.88</v>
      </c>
      <c r="AB91" s="237">
        <f>(D91+F91+H91+J91+L91+N91+P91+R91+T91+V91+X91+Z91)/AA91</f>
        <v>764.47905905083144</v>
      </c>
    </row>
    <row r="96" spans="1:28">
      <c r="AA96" s="11"/>
      <c r="AB96" s="11"/>
    </row>
    <row r="97" spans="27:28">
      <c r="AA97" s="12"/>
      <c r="AB97" s="12"/>
    </row>
    <row r="98" spans="27:28">
      <c r="AA98" s="12"/>
      <c r="AB98" s="20"/>
    </row>
    <row r="99" spans="27:28">
      <c r="AA99" s="12"/>
    </row>
    <row r="100" spans="27:28">
      <c r="AA100" s="12"/>
      <c r="AB100" s="12"/>
    </row>
    <row r="101" spans="27:28">
      <c r="AA101" s="12"/>
      <c r="AB101" s="8"/>
    </row>
    <row r="102" spans="27:28">
      <c r="AA102" s="12"/>
    </row>
  </sheetData>
  <mergeCells count="43">
    <mergeCell ref="S3:T3"/>
    <mergeCell ref="U3:V3"/>
    <mergeCell ref="W3:X3"/>
    <mergeCell ref="Y3:Z3"/>
    <mergeCell ref="AA3:AB3"/>
    <mergeCell ref="I3:J3"/>
    <mergeCell ref="K3:L3"/>
    <mergeCell ref="M3:N3"/>
    <mergeCell ref="O3:P3"/>
    <mergeCell ref="Q3:R3"/>
    <mergeCell ref="A3:A6"/>
    <mergeCell ref="B3:B6"/>
    <mergeCell ref="G3:H3"/>
    <mergeCell ref="C3:D3"/>
    <mergeCell ref="E3:F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69:A71"/>
    <mergeCell ref="A72:A74"/>
    <mergeCell ref="A38:A40"/>
    <mergeCell ref="A41:A43"/>
    <mergeCell ref="A44:A46"/>
    <mergeCell ref="A47:A49"/>
    <mergeCell ref="A57:A59"/>
    <mergeCell ref="A51:A53"/>
    <mergeCell ref="A54:A56"/>
    <mergeCell ref="A60:A62"/>
    <mergeCell ref="A63:A65"/>
    <mergeCell ref="A66:A68"/>
    <mergeCell ref="A87:A89"/>
    <mergeCell ref="A90:A91"/>
    <mergeCell ref="A75:A77"/>
    <mergeCell ref="A78:A80"/>
    <mergeCell ref="A81:A83"/>
    <mergeCell ref="A84:A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4" width="14.7109375" hidden="1" customWidth="1"/>
    <col min="5" max="6" width="14.85546875" hidden="1" customWidth="1"/>
    <col min="7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7" width="15.28515625" customWidth="1"/>
    <col min="28" max="28" width="15" customWidth="1"/>
  </cols>
  <sheetData>
    <row r="1" spans="1:28" ht="30.75" customHeight="1">
      <c r="B1" s="294" t="s">
        <v>11</v>
      </c>
      <c r="C1" s="294"/>
      <c r="D1" s="294"/>
      <c r="E1" s="294"/>
      <c r="F1" s="294"/>
      <c r="G1" s="294"/>
    </row>
    <row r="2" spans="1:28" ht="15.75" thickBot="1">
      <c r="AA2" s="11"/>
    </row>
    <row r="3" spans="1:28" ht="16.5" thickBot="1">
      <c r="A3" s="442" t="s">
        <v>0</v>
      </c>
      <c r="B3" s="442" t="s">
        <v>1</v>
      </c>
      <c r="C3" s="440">
        <v>43466</v>
      </c>
      <c r="D3" s="441"/>
      <c r="E3" s="440">
        <v>43497</v>
      </c>
      <c r="F3" s="441"/>
      <c r="G3" s="440">
        <v>43525</v>
      </c>
      <c r="H3" s="441"/>
      <c r="I3" s="440">
        <v>43556</v>
      </c>
      <c r="J3" s="441"/>
      <c r="K3" s="440">
        <v>43586</v>
      </c>
      <c r="L3" s="441"/>
      <c r="M3" s="440">
        <v>43617</v>
      </c>
      <c r="N3" s="441"/>
      <c r="O3" s="440">
        <v>43647</v>
      </c>
      <c r="P3" s="441"/>
      <c r="Q3" s="440">
        <v>43678</v>
      </c>
      <c r="R3" s="445"/>
      <c r="S3" s="440">
        <v>43709</v>
      </c>
      <c r="T3" s="441"/>
      <c r="U3" s="440">
        <v>43739</v>
      </c>
      <c r="V3" s="445"/>
      <c r="W3" s="440">
        <v>43770</v>
      </c>
      <c r="X3" s="441"/>
      <c r="Y3" s="440">
        <v>43800</v>
      </c>
      <c r="Z3" s="441"/>
      <c r="AA3" s="440" t="s">
        <v>62</v>
      </c>
      <c r="AB3" s="441"/>
    </row>
    <row r="4" spans="1:2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348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348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349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>
        <f>IF(AA9=0,0,(D9+F9+H9+J9+L9+N9+P9+R9+T9+V9+X9+Z9)/AA9)</f>
        <v>0</v>
      </c>
    </row>
    <row r="10" spans="1:28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>
        <f>IF(AA12=0,0,(D12+F12+H12+J12+L12+N12+P12+R12+T12+V12+X12+Z12)/AA12)</f>
        <v>0</v>
      </c>
    </row>
    <row r="13" spans="1:28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>
        <f>IF(AA15=0,0,(D15+F15+H15+J15+L15+N15+P15+R15+T15+V15+X15+Z15)/AA15)</f>
        <v>0</v>
      </c>
    </row>
    <row r="16" spans="1:28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>
        <f>IF(AA18=0,0,(D18+F18+H18+J18+L18+N18+P18+R18+T18+V18+X18+Z18)/AA18)</f>
        <v>0</v>
      </c>
    </row>
    <row r="19" spans="1:28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16262.999999999989</v>
      </c>
      <c r="AB21" s="62">
        <f>IF(AA21=0,0,(D21+F21+H21+J21+L21+N21+P21+R21+T21+V21+X21+Z21)/AA21)</f>
        <v>1.5931740761237176</v>
      </c>
    </row>
    <row r="22" spans="1:28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>
        <f>IF(AA24=0,0,(D24+F24+H24+J24+L24+N24+P24+R24+T24+V24+X24+Z24)/AA24)</f>
        <v>0</v>
      </c>
    </row>
    <row r="25" spans="1:28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321">
        <f>C25+E25+G25+I25+K25+M25+O25+Q25+S25+U25+W25+Y25</f>
        <v>0</v>
      </c>
      <c r="AB25" s="322">
        <f>IF(AA25=0,0,(D25+F25+H25+J25+L25+N25+P25+R25+T25+V25+X25+Z25)/AA25)</f>
        <v>0</v>
      </c>
    </row>
    <row r="26" spans="1:28" ht="16.5" thickTop="1">
      <c r="A26" s="44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68"/>
      <c r="AB26" s="60"/>
    </row>
    <row r="27" spans="1:28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641721</v>
      </c>
      <c r="AB27" s="62">
        <f>IF(AA27=0,0,(D27+F27+H27+J27+L27+N27+P27+R27+T27+V27+X27+Z27)/AA27)</f>
        <v>1.499325657100204</v>
      </c>
    </row>
    <row r="28" spans="1:28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799.64</v>
      </c>
      <c r="AB28" s="110">
        <f>IF(AA28=0,0,(D28+F28+H28+J28+L28+N28+P28+R28+T28+V28+X28+Z28)/AA28)</f>
        <v>769.25964183882752</v>
      </c>
    </row>
    <row r="29" spans="1:2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>
        <f>IF(AA30=0,0,(D30+F30+H30+J30+L30+N30+P30+R30+T30+V30+X30+Z30)/AA30)</f>
        <v>0</v>
      </c>
    </row>
    <row r="31" spans="1:28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>
        <f>IF(AA33=0,0,(D33+F33+H33+J33+L33+N33+P33+R33+T33+V33+X33+Z33)/AA33)</f>
        <v>0</v>
      </c>
    </row>
    <row r="34" spans="1:28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>
        <f>IF(AA36=0,0,(D36+F36+H36+J36+L36+N36+P36+R36+T36+V36+X36+Z36)/AA36)</f>
        <v>0</v>
      </c>
    </row>
    <row r="37" spans="1:28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>
        <f>IF(AA39=0,0,(D39+F39+H39+J39+L39+N39+P39+R39+T39+V39+X39+Z39)/AA39)</f>
        <v>0</v>
      </c>
    </row>
    <row r="40" spans="1:28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>
        <f>IF(AA42=0,0,(D42+F42+H42+J42+L42+N42+P42+R42+T42+V42+X42+Z42)/AA42)</f>
        <v>0</v>
      </c>
    </row>
    <row r="43" spans="1:28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19</v>
      </c>
      <c r="AB45" s="62">
        <f>IF(AA45=0,0,(D45+F45+H45+J45+L45+N45+P45+R45+T45+V45+X45+Z45)/AA45)</f>
        <v>1.6478947368421053</v>
      </c>
    </row>
    <row r="46" spans="1:28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>
        <f>IF(AA48=0,0,(D48+F48+H48+J48+L48+N48+P48+R48+T48+V48+X48+Z48)/AA48)</f>
        <v>0</v>
      </c>
    </row>
    <row r="49" spans="1:28" ht="16.5" thickBot="1">
      <c r="A49" s="451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342">
        <f>C50+E50+G50+I50+K50+M50+O50+Q50+S50+U50+W50+Y50</f>
        <v>784487</v>
      </c>
      <c r="AB50" s="347">
        <f>(D50+F50+H50+J50+L50+N50+P50+R50+T50+V50+X50+Z50)/AA50</f>
        <v>10.380092493565858</v>
      </c>
    </row>
    <row r="51" spans="1:28" ht="15.75" hidden="1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623952.00000000035</v>
      </c>
      <c r="AB58" s="62">
        <f>IF(AA58=0,0,(D58+F58+H58+J58+L58+N58+P58+R58+T58+V58+X58+Z58)/AA58)</f>
        <v>1.4853543221273422</v>
      </c>
    </row>
    <row r="59" spans="1:28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99.13</v>
      </c>
      <c r="AB59" s="110">
        <f>IF(AA59=0,0,(D59+F59+H59+J59+L59+N59+P59+R59+T59+V59+X59+Z59)/AA59)</f>
        <v>781.23080802985987</v>
      </c>
    </row>
    <row r="60" spans="1:28" ht="15" customHeight="1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>
        <f>IF(AA61=0,0,(D61+F61+H61+J61+L61+N61+P61+R61+T61+V61+X61+Z61)/AA61)</f>
        <v>0</v>
      </c>
    </row>
    <row r="62" spans="1:28" ht="13.5" customHeight="1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>
        <f>IF(AA62=0,0,(D62+F62+H62+J62+L62+N62+P62+R62+T62+V62+X62+Z62)/AA62)</f>
        <v>0</v>
      </c>
    </row>
    <row r="63" spans="1:28" ht="15" customHeight="1">
      <c r="A63" s="454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2.75" customHeight="1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32930.158216572047</v>
      </c>
      <c r="AB64" s="62">
        <f>IF(AA64=0,0,(D64+F64+H64+J64+L64+N64+P64+R64+T64+V64+X64+Z64)/AA64)</f>
        <v>1.4496028135078047</v>
      </c>
    </row>
    <row r="65" spans="1:28" ht="13.5" customHeight="1" thickBot="1">
      <c r="A65" s="454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321">
        <f>C65+E65+G65+I65+K65+M65+O65+Q65+S65+U65+W65+Y65</f>
        <v>63.97</v>
      </c>
      <c r="AB65" s="322">
        <f>IF(AA65=0,0,(D65+F65+H65+J65+L65+N65+P65+R65+T65+V65+X65+Z65)/AA65)</f>
        <v>778.44833515710491</v>
      </c>
    </row>
    <row r="66" spans="1:28" ht="15.75" customHeight="1">
      <c r="A66" s="453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2.75" customHeight="1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19168</v>
      </c>
      <c r="AB67" s="62">
        <f>IF(AA67=0,0,(D67+F67+H67+J67+L67+N67+P67+R67+T67+V67+X67+Z67)/AA67)</f>
        <v>1.5135658388981637</v>
      </c>
    </row>
    <row r="68" spans="1:28" ht="13.5" customHeight="1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27.14</v>
      </c>
      <c r="AB68" s="110">
        <f>IF(AA68=0,0,(D68+F68+H68+J68+L68+N68+P68+R68+T68+V68+X68+Z68)/AA68)</f>
        <v>770.27560795873239</v>
      </c>
    </row>
    <row r="69" spans="1:28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2.75" customHeight="1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518266.00000000035</v>
      </c>
      <c r="AB70" s="62">
        <f>IF(AA70=0,0,(D70+F70+H70+J70+L70+N70+P70+R70+T70+V70+X70+Z70)/AA70)</f>
        <v>1.4659586775902713</v>
      </c>
    </row>
    <row r="71" spans="1:28" ht="13.5" customHeight="1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239.35</v>
      </c>
      <c r="AB71" s="110">
        <f>IF(AA71=0,0,(D71+F71+H71+J71+L71+N71+P71+R71+T71+V71+X71+Z71)/AA71)</f>
        <v>768.65243367453513</v>
      </c>
    </row>
    <row r="72" spans="1:28" ht="12.75" customHeight="1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2.75" customHeight="1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10084.999999999998</v>
      </c>
      <c r="AB73" s="62">
        <f>IF(AA73=0,0,(D73+F73+H73+J73+L73+N73+P73+R73+T73+V73+X73+Z73)/AA73)</f>
        <v>1.7309330689142293</v>
      </c>
    </row>
    <row r="74" spans="1:28" ht="12.75" customHeight="1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>
        <f>IF(AA74=0,0,(D74+F74+H74+J74+L74+N74+P74+R74+T74+V74+X74+Z74)/AA74)</f>
        <v>0</v>
      </c>
    </row>
    <row r="75" spans="1:28" ht="12.75" customHeight="1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2.75" customHeight="1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2894358.9999999991</v>
      </c>
      <c r="AB76" s="62">
        <f>IF(AA76=0,0,(D76+F76+H76+J76+L76+N76+P76+R76+T76+V76+X76+Z76)/AA76)</f>
        <v>1.5680397594078694</v>
      </c>
    </row>
    <row r="77" spans="1:28" ht="12.75" customHeight="1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4005.0099999999998</v>
      </c>
      <c r="AB77" s="110">
        <f>IF(AA77=0,0,(D77+F77+H77+J77+L77+N77+P77+R77+T77+V77+X77+Z77)/AA77)</f>
        <v>767.55083008531824</v>
      </c>
    </row>
    <row r="78" spans="1:28" ht="12.75" customHeight="1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50014</v>
      </c>
      <c r="AB79" s="62">
        <f>IF(AA79=0,0,(D79+F79+H79+J79+L79+N79+P79+R79+T79+V79+X79+Z79)/AA79)</f>
        <v>1.5358503618986681</v>
      </c>
    </row>
    <row r="80" spans="1:28" ht="12.75" customHeight="1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f>IF(AA80=0,0,(D80+F80+H80+J80+L80+N80+P80+R80+T80+V80+X80+Z80)/AA80)</f>
        <v>0</v>
      </c>
    </row>
    <row r="81" spans="1:28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62">
        <f>IF(AA82=0,0,(D82+F82+H82+J82+L82+N82+P82+R82+T82+V82+X82+Z82)/AA82)</f>
        <v>1.603990027275827</v>
      </c>
    </row>
    <row r="83" spans="1:28" ht="16.5" thickBot="1">
      <c r="A83" s="454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454"/>
      <c r="B85" s="9" t="s">
        <v>12</v>
      </c>
      <c r="C85" s="67">
        <v>173540.99999999991</v>
      </c>
      <c r="D85" s="67">
        <v>275990.93</v>
      </c>
      <c r="E85" s="67"/>
      <c r="F85" s="6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62">
        <f>IF(AA85=0,0,(D85+F85+H85+J85+L85+N85+P85+R85+T85+V85+X85+Z85)/AA85)</f>
        <v>1.5903500037455134</v>
      </c>
    </row>
    <row r="86" spans="1:28" ht="16.5" thickBot="1">
      <c r="A86" s="455"/>
      <c r="B86" s="16" t="s">
        <v>13</v>
      </c>
      <c r="C86" s="63">
        <v>304</v>
      </c>
      <c r="D86" s="63">
        <v>230698.89375999998</v>
      </c>
      <c r="E86" s="63"/>
      <c r="F86" s="63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110">
        <f>IF(AA86=0,0,(D86+F86+H86+J86+L86+N86+P86+R86+T86+V86+X86+Z86)/AA86)</f>
        <v>758.87793999999997</v>
      </c>
    </row>
    <row r="87" spans="1:28" ht="15" customHeight="1">
      <c r="A87" s="454">
        <v>26</v>
      </c>
      <c r="B87" s="82" t="s">
        <v>55</v>
      </c>
      <c r="C87" s="295"/>
      <c r="D87" s="295"/>
      <c r="E87" s="295"/>
      <c r="F87" s="295"/>
      <c r="G87" s="295"/>
      <c r="H87" s="295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50"/>
      <c r="AB87" s="87"/>
    </row>
    <row r="88" spans="1:28" ht="14.25" customHeight="1">
      <c r="A88" s="454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127"/>
      <c r="AA88" s="170">
        <f>C88+E88+G88+I88+K88+M88+O88+Q88+S88+U88+W88+Y88</f>
        <v>24030</v>
      </c>
      <c r="AB88" s="62">
        <f>IF(AA88=0,0,(D88+F88+H88+J88+L88+N88+P88+R88+T88+V88+X88+Z88)/AA88)</f>
        <v>1.6325730337078652</v>
      </c>
    </row>
    <row r="89" spans="1:28" ht="16.5" thickBot="1">
      <c r="A89" s="455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35"/>
      <c r="AA89" s="321">
        <f>C89+E89+G89+I89+K89+M89+O89+Q89+S89+U89+W89+Y89</f>
        <v>92</v>
      </c>
      <c r="AB89" s="110">
        <f>IF(AA89=0,0,(D89+F89+H89+J89+L89+N89+P89+R89+T89+V89+X89+Z89)/AA89)</f>
        <v>759.84185264565212</v>
      </c>
    </row>
    <row r="90" spans="1:28" ht="15.75">
      <c r="A90" s="446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2787405.9999999991</v>
      </c>
      <c r="F90" s="299">
        <f t="shared" si="0"/>
        <v>6592547.7999999998</v>
      </c>
      <c r="G90" s="299">
        <f t="shared" si="0"/>
        <v>902378.1582165719</v>
      </c>
      <c r="H90" s="299">
        <f t="shared" si="0"/>
        <v>3871829.3999999994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5906155.1582165714</v>
      </c>
      <c r="AB90" s="301">
        <f>(D90+F90+H90+J90+L90+N90+P90+R90+T90+V90+X90+Z90)/AA90</f>
        <v>2.7142147997413271</v>
      </c>
    </row>
    <row r="91" spans="1:28" ht="16.5" thickBot="1">
      <c r="A91" s="447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3568.35</v>
      </c>
      <c r="F91" s="303">
        <f t="shared" si="1"/>
        <v>2739509.3400000003</v>
      </c>
      <c r="G91" s="303">
        <f t="shared" si="1"/>
        <v>644.35</v>
      </c>
      <c r="H91" s="303">
        <f t="shared" si="1"/>
        <v>506657.7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6280.2300000000005</v>
      </c>
      <c r="AB91" s="237">
        <f>(D91+F91+H91+J91+L91+N91+P91+R91+T91+V91+X91+Z91)/AA91</f>
        <v>766.71872516188103</v>
      </c>
    </row>
    <row r="96" spans="1:28">
      <c r="AA96" s="11"/>
      <c r="AB96" s="11"/>
    </row>
    <row r="97" spans="27:28">
      <c r="AA97" s="12"/>
      <c r="AB97" s="12"/>
    </row>
    <row r="98" spans="27:28">
      <c r="AA98" s="12"/>
      <c r="AB98" s="20"/>
    </row>
    <row r="99" spans="27:28">
      <c r="AA99" s="12"/>
    </row>
    <row r="100" spans="27:28">
      <c r="AA100" s="12"/>
      <c r="AB100" s="12"/>
    </row>
    <row r="101" spans="27:28">
      <c r="AA101" s="12"/>
      <c r="AB101" s="8"/>
    </row>
    <row r="102" spans="27:28">
      <c r="AA102" s="12"/>
    </row>
  </sheetData>
  <mergeCells count="43">
    <mergeCell ref="A87:A89"/>
    <mergeCell ref="A90:A91"/>
    <mergeCell ref="A72:A74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41:A43"/>
    <mergeCell ref="A44:A46"/>
    <mergeCell ref="A47:A49"/>
    <mergeCell ref="A51:A53"/>
    <mergeCell ref="A54:A56"/>
    <mergeCell ref="A26:A28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U3:V3"/>
    <mergeCell ref="W3:X3"/>
    <mergeCell ref="Y3:Z3"/>
    <mergeCell ref="AA3:AB3"/>
    <mergeCell ref="A8:A10"/>
    <mergeCell ref="K3:L3"/>
    <mergeCell ref="M3:N3"/>
    <mergeCell ref="O3:P3"/>
    <mergeCell ref="Q3:R3"/>
    <mergeCell ref="S3:T3"/>
    <mergeCell ref="A3:A6"/>
    <mergeCell ref="B3:B6"/>
    <mergeCell ref="I3:J3"/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0" width="21.28515625" hidden="1" customWidth="1"/>
    <col min="11" max="11" width="16.85546875" customWidth="1"/>
    <col min="12" max="12" width="14.42578125" customWidth="1"/>
  </cols>
  <sheetData>
    <row r="1" spans="1:12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5.75" thickBot="1">
      <c r="K2" s="11"/>
    </row>
    <row r="3" spans="1:12" ht="16.5" thickBot="1">
      <c r="A3" s="442" t="s">
        <v>0</v>
      </c>
      <c r="B3" s="442" t="s">
        <v>1</v>
      </c>
      <c r="C3" s="456" t="s">
        <v>60</v>
      </c>
      <c r="D3" s="457"/>
      <c r="E3" s="440">
        <f>C3+31</f>
        <v>43497</v>
      </c>
      <c r="F3" s="441"/>
      <c r="G3" s="440">
        <f t="shared" ref="G3" si="0">E3+31</f>
        <v>43528</v>
      </c>
      <c r="H3" s="441"/>
      <c r="I3" s="440">
        <f t="shared" ref="I3" si="1">G3+31</f>
        <v>43559</v>
      </c>
      <c r="J3" s="441"/>
      <c r="K3" s="456" t="s">
        <v>63</v>
      </c>
      <c r="L3" s="457"/>
    </row>
    <row r="4" spans="1:12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1" t="s">
        <v>2</v>
      </c>
      <c r="L4" s="4" t="s">
        <v>3</v>
      </c>
    </row>
    <row r="5" spans="1:12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2" t="s">
        <v>4</v>
      </c>
      <c r="L5" s="5"/>
    </row>
    <row r="6" spans="1:12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3" t="s">
        <v>5</v>
      </c>
      <c r="L6" s="6" t="s">
        <v>6</v>
      </c>
    </row>
    <row r="7" spans="1:12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3"/>
      <c r="L7" s="44"/>
    </row>
    <row r="8" spans="1:12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91" t="s">
        <v>10</v>
      </c>
      <c r="L8" s="87" t="s">
        <v>10</v>
      </c>
    </row>
    <row r="9" spans="1:12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61">
        <f>C9+E9+G9+I9</f>
        <v>0</v>
      </c>
      <c r="L9" s="62">
        <f>IF(K9=0,0,(D9+F9+H9+J9)/K9)</f>
        <v>0</v>
      </c>
    </row>
    <row r="10" spans="1:12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112">
        <f>C10+E10+G10+I10</f>
        <v>0</v>
      </c>
      <c r="L10" s="110">
        <f>IF(K10=0,0,(D10+F10+H10+J10)/K10)</f>
        <v>0</v>
      </c>
    </row>
    <row r="11" spans="1:12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91" t="s">
        <v>10</v>
      </c>
      <c r="L11" s="87" t="s">
        <v>10</v>
      </c>
    </row>
    <row r="12" spans="1:12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61">
        <f>C12+E12+G12+I12</f>
        <v>0</v>
      </c>
      <c r="L12" s="62">
        <f>IF(K12=0,0,(D12+F12+H12+J12)/K12)</f>
        <v>0</v>
      </c>
    </row>
    <row r="13" spans="1:12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112">
        <f>C13+E13+G13+I13</f>
        <v>0</v>
      </c>
      <c r="L13" s="110">
        <f>IF(K13=0,0,(D13+F13+H13+J13)/K13)</f>
        <v>0</v>
      </c>
    </row>
    <row r="14" spans="1:12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91" t="s">
        <v>10</v>
      </c>
      <c r="L14" s="87" t="s">
        <v>10</v>
      </c>
    </row>
    <row r="15" spans="1:12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61">
        <f>C15+E15+G15+I15</f>
        <v>0</v>
      </c>
      <c r="L15" s="62">
        <f>IF(K15=0,0,(D15+F15+H15+J15)/K15)</f>
        <v>0</v>
      </c>
    </row>
    <row r="16" spans="1:12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112">
        <f>C16+E16+G16+I16</f>
        <v>0</v>
      </c>
      <c r="L16" s="110">
        <f>IF(K16=0,0,(D16+F16+H16+J16)/K16)</f>
        <v>0</v>
      </c>
    </row>
    <row r="17" spans="1:12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61">
        <f>C18+E18+G18+I18</f>
        <v>0</v>
      </c>
      <c r="L18" s="62">
        <f>IF(K18=0,0,(D18+F18+H18+J18)/K18)</f>
        <v>0</v>
      </c>
    </row>
    <row r="19" spans="1:12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112">
        <f>C19+E19+G19+I19</f>
        <v>0</v>
      </c>
      <c r="L19" s="110">
        <f>IF(K19=0,0,(D19+F19+H19+J19)/K19)</f>
        <v>0</v>
      </c>
    </row>
    <row r="20" spans="1:12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61">
        <f>C21+E21+G21+I21</f>
        <v>16262.999999999989</v>
      </c>
      <c r="L21" s="62">
        <f>IF(K21=0,0,(D21+F21+H21+J21)/K21)</f>
        <v>1.5931740761237176</v>
      </c>
    </row>
    <row r="22" spans="1:12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112">
        <f>C22+E22+G22+I22</f>
        <v>1.99</v>
      </c>
      <c r="L22" s="110">
        <f>IF(K22=0,0,(D22+F22+H22+J22)/K22)</f>
        <v>758.87939698492471</v>
      </c>
    </row>
    <row r="23" spans="1:12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61">
        <f>C24+E24+G24+I24</f>
        <v>0</v>
      </c>
      <c r="L24" s="62">
        <f>IF(K24=0,0,(D24+F24+H24+J24)/K24)</f>
        <v>0</v>
      </c>
    </row>
    <row r="25" spans="1:12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112">
        <f>C25+E25+G25+I25</f>
        <v>0</v>
      </c>
      <c r="L25" s="110">
        <f>IF(K25=0,0,(D25+F25+H25+J25)/K25)</f>
        <v>0</v>
      </c>
    </row>
    <row r="26" spans="1:12" ht="16.5" thickTop="1">
      <c r="A26" s="44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61"/>
      <c r="L26" s="60"/>
    </row>
    <row r="27" spans="1:12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>
        <f>C27+E27+G27+I27</f>
        <v>684134</v>
      </c>
      <c r="L27" s="62">
        <f>IF(K27=0,0,(D27+F27+H27+J27)/K27)</f>
        <v>1.5002391198215554</v>
      </c>
    </row>
    <row r="28" spans="1:12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112">
        <f>C28+E28+G28+I28</f>
        <v>869.6</v>
      </c>
      <c r="L28" s="110">
        <f>IF(K28=0,0,(D28+F28+H28+J28)/K28)</f>
        <v>774.59850505979762</v>
      </c>
    </row>
    <row r="29" spans="1:12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61">
        <f>C30+E30+G30+I30</f>
        <v>0</v>
      </c>
      <c r="L30" s="62">
        <f>IF(K30=0,0,(D30+F30+H30+J30)/K30)</f>
        <v>0</v>
      </c>
    </row>
    <row r="31" spans="1:12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112">
        <f>C31+E31+G31+I31</f>
        <v>0</v>
      </c>
      <c r="L31" s="110">
        <f>IF(K31=0,0,(D31+F31+H31+J31)/K31)</f>
        <v>0</v>
      </c>
    </row>
    <row r="32" spans="1:12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61">
        <f>C33+E33+G33+I33</f>
        <v>0</v>
      </c>
      <c r="L33" s="62">
        <f>IF(K33=0,0,(D33+F33+H33+J33)/K33)</f>
        <v>0</v>
      </c>
    </row>
    <row r="34" spans="1:12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112">
        <f>C34+E34+G34+I34</f>
        <v>0</v>
      </c>
      <c r="L34" s="110">
        <f>IF(K34=0,0,(D34+F34+H34+J34)/K34)</f>
        <v>0</v>
      </c>
    </row>
    <row r="35" spans="1:12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61">
        <f>C36+E36+G36+I36</f>
        <v>0</v>
      </c>
      <c r="L36" s="62">
        <f>IF(K36=0,0,(D36+F36+H36+J36)/K36)</f>
        <v>0</v>
      </c>
    </row>
    <row r="37" spans="1:12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112">
        <f>C37+E37+G37+I37</f>
        <v>0</v>
      </c>
      <c r="L37" s="110">
        <f>IF(K37=0,0,(D37+F37+H37+J37)/K37)</f>
        <v>0</v>
      </c>
    </row>
    <row r="38" spans="1:12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61">
        <f>C39+E39+G39+I39</f>
        <v>0</v>
      </c>
      <c r="L39" s="62">
        <f>IF(K39=0,0,(D39+F39+H39+J39)/K39)</f>
        <v>0</v>
      </c>
    </row>
    <row r="40" spans="1:12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112">
        <f>C40+E40+G40+I40</f>
        <v>0</v>
      </c>
      <c r="L40" s="110">
        <f>IF(K40=0,0,(D40+F40+H40+J40)/K40)</f>
        <v>0</v>
      </c>
    </row>
    <row r="41" spans="1:12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61">
        <f>C42+E42+G42+I42</f>
        <v>0</v>
      </c>
      <c r="L42" s="62">
        <f>IF(K42=0,0,(D42+F42+H42+J42)/K42)</f>
        <v>0</v>
      </c>
    </row>
    <row r="43" spans="1:12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112">
        <f>C43+E43+G43+I43</f>
        <v>0</v>
      </c>
      <c r="L43" s="110">
        <f>IF(K43=0,0,(D43+F43+H43+J43)/K43)</f>
        <v>0</v>
      </c>
    </row>
    <row r="44" spans="1:12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61">
        <f>C45+E45+G45+I45</f>
        <v>19</v>
      </c>
      <c r="L45" s="62">
        <f>IF(K45=0,0,(D45+F45+H45+J45)/K45)</f>
        <v>1.6478947368421053</v>
      </c>
    </row>
    <row r="46" spans="1:12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112">
        <f>C46+E46+G46+I46</f>
        <v>0</v>
      </c>
      <c r="L46" s="110">
        <f>IF(K46=0,0,(D46+F46+H46+J46)/K46)</f>
        <v>0</v>
      </c>
    </row>
    <row r="47" spans="1:12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1:12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61">
        <f>C48+E48+G48+I48</f>
        <v>0</v>
      </c>
      <c r="L48" s="62">
        <f>IF(K48=0,0,(D48+F48+H48+J48)/K48)</f>
        <v>0</v>
      </c>
    </row>
    <row r="49" spans="1:12" ht="16.5" thickBot="1">
      <c r="A49" s="451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112">
        <f>C49+E49+G49+I49</f>
        <v>0</v>
      </c>
      <c r="L49" s="110">
        <f>IF(K49=0,0,(D49+F49+H49+J49)/K49)</f>
        <v>0</v>
      </c>
    </row>
    <row r="50" spans="1:12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f>C50+E50+G50+I50</f>
        <v>1047485</v>
      </c>
      <c r="L50" s="94">
        <f>IF(K50=0,0,(D50+F50+H50+J50)/K50)</f>
        <v>10.234445381079443</v>
      </c>
    </row>
    <row r="51" spans="1:12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1">
        <f>C52+E52+G52+I52</f>
        <v>0</v>
      </c>
      <c r="L52" s="62">
        <f>IF(K52=0,0,(D52+F52+H52+J52)/K52)</f>
        <v>0</v>
      </c>
    </row>
    <row r="53" spans="1:12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112">
        <f>C53+E53+G53+I53</f>
        <v>0</v>
      </c>
      <c r="L53" s="110">
        <f>IF(K53=0,0,(D53+F53+H53+J53)/K53)</f>
        <v>0</v>
      </c>
    </row>
    <row r="54" spans="1:12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>
        <f>C55+E55+G55+I55</f>
        <v>0</v>
      </c>
      <c r="L55" s="62">
        <f>IF(K55=0,0,(D55+F55+H55+J55)/K55)</f>
        <v>0</v>
      </c>
    </row>
    <row r="56" spans="1:12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112">
        <f>C56+E56+G56+I56</f>
        <v>0</v>
      </c>
      <c r="L56" s="110">
        <f>IF(K56=0,0,(D56+F56+H56+J56)/K56)</f>
        <v>0</v>
      </c>
    </row>
    <row r="57" spans="1:12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2"/>
    </row>
    <row r="58" spans="1:12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61">
        <f>C58+E58+G58+I58</f>
        <v>743363.00000000047</v>
      </c>
      <c r="L58" s="62">
        <f>IF(K58=0,0,(D58+F58+H58+J58)/K58)</f>
        <v>1.4504453140659399</v>
      </c>
    </row>
    <row r="59" spans="1:12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112">
        <f>C59+E59+G59+I59</f>
        <v>181.69</v>
      </c>
      <c r="L59" s="110">
        <f>IF(K59=0,0,(D59+F59+H59+J59)/K59)</f>
        <v>805.94595189608674</v>
      </c>
    </row>
    <row r="60" spans="1:12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2"/>
    </row>
    <row r="61" spans="1:12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>
        <f>C61+E61+G61+I61</f>
        <v>0</v>
      </c>
      <c r="L61" s="62">
        <f>IF(K61=0,0,(D61+F61+H61+J61)/K61)</f>
        <v>0</v>
      </c>
    </row>
    <row r="62" spans="1:12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12">
        <f>C62+E62+G62+I62</f>
        <v>0</v>
      </c>
      <c r="L62" s="110">
        <f>IF(K62=0,0,(D62+F62+H62+J62)/K62)</f>
        <v>0</v>
      </c>
    </row>
    <row r="63" spans="1:12" ht="15.75">
      <c r="A63" s="454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2"/>
    </row>
    <row r="64" spans="1:12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f>C64+E64+G64+I64</f>
        <v>42011.797374682152</v>
      </c>
      <c r="L64" s="62">
        <f>IF(K64=0,0,(D64+F64+H64+J64)/K64)</f>
        <v>1.4449281819249766</v>
      </c>
    </row>
    <row r="65" spans="1:12" ht="16.5" thickBot="1">
      <c r="A65" s="454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112">
        <f>C65+E65+G65+I65</f>
        <v>69.45</v>
      </c>
      <c r="L65" s="110">
        <f>IF(K65=0,0,(D65+F65+H65+J65)/K65)</f>
        <v>782.95968322534191</v>
      </c>
    </row>
    <row r="66" spans="1:12" ht="30">
      <c r="A66" s="453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8"/>
    </row>
    <row r="67" spans="1:12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f>C67+E67+G67+I67</f>
        <v>22072</v>
      </c>
      <c r="L67" s="62">
        <f>IF(K67=0,0,(D67+F67+H67+J67)/K67)</f>
        <v>1.5055667814425517</v>
      </c>
    </row>
    <row r="68" spans="1:12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12">
        <f>C68+E68+G68+I68</f>
        <v>31.240000000000002</v>
      </c>
      <c r="L68" s="110">
        <f>IF(K68=0,0,(D68+F68+H68+J68)/K68)</f>
        <v>778.85179257362347</v>
      </c>
    </row>
    <row r="69" spans="1:12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1:12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f>C70+E70+G70+I70</f>
        <v>909923</v>
      </c>
      <c r="L70" s="62">
        <f>IF(K70=0,0,(D70+F70+H70+J70)/K70)</f>
        <v>1.4365014512216967</v>
      </c>
    </row>
    <row r="71" spans="1:12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12">
        <f>C71+E71+G71+I71</f>
        <v>1084.8999999999999</v>
      </c>
      <c r="L71" s="110">
        <f>IF(K71=0,0,(D71+F71+H71+J71)/K71)</f>
        <v>820.84679693981013</v>
      </c>
    </row>
    <row r="72" spans="1:12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7"/>
    </row>
    <row r="73" spans="1:12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1">
        <f>C73+E73+G73+I73</f>
        <v>30401.000000000007</v>
      </c>
      <c r="L73" s="62">
        <f>IF(K73=0,0,(D73+F73+H73+J73)/K73)</f>
        <v>1.4761659155948814</v>
      </c>
    </row>
    <row r="74" spans="1:12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12">
        <f>C74+E74+G74+I74</f>
        <v>27.25</v>
      </c>
      <c r="L74" s="110">
        <f>IF(K74=0,0,(D74+F74+H74+J74)/K74)</f>
        <v>835.62128440366973</v>
      </c>
    </row>
    <row r="75" spans="1:12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1">
        <f>C76+E76+G76+I76</f>
        <v>3639459.9999999986</v>
      </c>
      <c r="L76" s="62">
        <f>IF(K76=0,0,(D76+F76+H76+J76)/K76)</f>
        <v>1.5316902727327688</v>
      </c>
    </row>
    <row r="77" spans="1:12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12">
        <f>C77+E77+G77+I77</f>
        <v>5061.99</v>
      </c>
      <c r="L77" s="110">
        <f>IF(K77=0,0,(D77+F77+H77+J77)/K77)</f>
        <v>781.76446812419624</v>
      </c>
    </row>
    <row r="78" spans="1:12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7"/>
    </row>
    <row r="79" spans="1:12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1">
        <f>C79+E79+G79+I79</f>
        <v>54353.112678606056</v>
      </c>
      <c r="L79" s="62">
        <f>IF(K79=0,0,(D79+F79+H79+J79)/K79)</f>
        <v>1.5217148737933361</v>
      </c>
    </row>
    <row r="80" spans="1:12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12">
        <f>C80+E80+G80+I80</f>
        <v>0</v>
      </c>
      <c r="L80" s="110">
        <f>IF(K80=0,0,(D80+F80+H80+J80)/K80)</f>
        <v>0</v>
      </c>
    </row>
    <row r="81" spans="1:12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7"/>
    </row>
    <row r="82" spans="1:12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61">
        <f>C82+E82+G82+I82</f>
        <v>142557.99999999997</v>
      </c>
      <c r="L82" s="62">
        <f>IF(K82=0,0,(D82+F82+H82+J82)/K82)</f>
        <v>1.567373490088245</v>
      </c>
    </row>
    <row r="83" spans="1:12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112">
        <f>C83+E83+G83+I83</f>
        <v>714</v>
      </c>
      <c r="L83" s="110">
        <f>IF(K83=0,0,(D83+F83+H83+J83)/K83)</f>
        <v>765.97188392156852</v>
      </c>
    </row>
    <row r="84" spans="1:12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7"/>
    </row>
    <row r="85" spans="1:12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61">
        <f>C85+E85+G85+I85</f>
        <v>225341.99999999994</v>
      </c>
      <c r="L85" s="62">
        <f>IF(K85=0,0,(D85+F85+H85+J85)/K85)</f>
        <v>1.5453538177525721</v>
      </c>
    </row>
    <row r="86" spans="1:12" ht="16.5" thickBot="1">
      <c r="A86" s="455"/>
      <c r="B86" s="16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112">
        <f>C86+E86+G86+I86</f>
        <v>422</v>
      </c>
      <c r="L86" s="110">
        <f>IF(K86=0,0,(D86+F86+H86+J86)/K86)</f>
        <v>780.33702312796197</v>
      </c>
    </row>
    <row r="87" spans="1:12" ht="15.75">
      <c r="A87" s="454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</row>
    <row r="88" spans="1:12" ht="15.75">
      <c r="A88" s="454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1">
        <f>C88+E88+G88+I88</f>
        <v>24030</v>
      </c>
      <c r="L88" s="62">
        <f>IF(K88=0,0,(D88+F88+H88+J88)/K88)</f>
        <v>1.6325730337078652</v>
      </c>
    </row>
    <row r="89" spans="1:12" ht="16.5" thickBot="1">
      <c r="A89" s="455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93"/>
      <c r="J89" s="93"/>
      <c r="K89" s="112">
        <f>C89+E89+G89+I89</f>
        <v>92</v>
      </c>
      <c r="L89" s="110">
        <f>IF(K89=0,0,(D89+F89+H89+J89)/K89)</f>
        <v>759.84185264565212</v>
      </c>
    </row>
    <row r="90" spans="1:12" ht="15.75">
      <c r="A90" s="48"/>
      <c r="B90" s="49" t="s">
        <v>15</v>
      </c>
      <c r="C90" s="299">
        <f>C9+C12+C15+C18+C21+C24+C27+C30+C33+C36+C39+C42+C45+C48+C50+C58+C61+C64+C67+C70+C73+C76+C79+C82+C85+C88</f>
        <v>2216371.0000000009</v>
      </c>
      <c r="D90" s="299">
        <f t="shared" ref="D90:J90" si="2">D9+D12+D15+D18+D21+D24+D27+D30+D33+D36+D39+D42+D45+D48+D50+D58+D61+D64+D67+D70+D73+D76+D79+D82+D85+D88</f>
        <v>5566196.540000001</v>
      </c>
      <c r="E90" s="299">
        <f t="shared" si="2"/>
        <v>2787405.9999999991</v>
      </c>
      <c r="F90" s="299">
        <f t="shared" si="2"/>
        <v>6592547.7999999998</v>
      </c>
      <c r="G90" s="299">
        <f t="shared" si="2"/>
        <v>902378.1582165719</v>
      </c>
      <c r="H90" s="299">
        <f t="shared" si="2"/>
        <v>3871829.3999999994</v>
      </c>
      <c r="I90" s="299">
        <f t="shared" si="2"/>
        <v>1675259.7518367153</v>
      </c>
      <c r="J90" s="299">
        <f t="shared" si="2"/>
        <v>4534425.7799999993</v>
      </c>
      <c r="K90" s="50">
        <f>C90+E90+G90+I90</f>
        <v>7581414.9100532867</v>
      </c>
      <c r="L90" s="97">
        <f>(D90+F90+H90+J90)/K90</f>
        <v>2.7125542875552044</v>
      </c>
    </row>
    <row r="91" spans="1:12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J91" si="3">D10+D13+D16+D19+D22+D25+D28+D31+D34+D37+D40+D43+D46+D49+D59+D62+D65+D68+D71+D74+D77+D80+D83+D86+D89</f>
        <v>1569002.8993233999</v>
      </c>
      <c r="E91" s="303">
        <f t="shared" si="3"/>
        <v>3568.35</v>
      </c>
      <c r="F91" s="303">
        <f t="shared" si="3"/>
        <v>2739509.3400000003</v>
      </c>
      <c r="G91" s="303">
        <f t="shared" si="3"/>
        <v>644.35</v>
      </c>
      <c r="H91" s="303">
        <f t="shared" si="3"/>
        <v>506657.7</v>
      </c>
      <c r="I91" s="303">
        <f t="shared" si="3"/>
        <v>2275.88</v>
      </c>
      <c r="J91" s="303">
        <f t="shared" si="3"/>
        <v>1901774.1800000002</v>
      </c>
      <c r="K91" s="96">
        <f>C91+E91+G91+I91</f>
        <v>8556.11</v>
      </c>
      <c r="L91" s="96">
        <f>(D91+F91+H91+J91)/K91</f>
        <v>785.04648950555804</v>
      </c>
    </row>
    <row r="92" spans="1:12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2">
      <c r="K93" s="11"/>
      <c r="L93" s="11"/>
    </row>
    <row r="94" spans="1:12">
      <c r="K94" s="12"/>
      <c r="L94" s="12"/>
    </row>
    <row r="95" spans="1:12">
      <c r="K95" s="12"/>
      <c r="L95" s="20"/>
    </row>
    <row r="96" spans="1:12">
      <c r="K96" s="12"/>
    </row>
    <row r="97" spans="11:12">
      <c r="K97" s="12"/>
      <c r="L97" s="12"/>
    </row>
    <row r="98" spans="11:12">
      <c r="K98" s="12"/>
      <c r="L98" s="8"/>
    </row>
    <row r="99" spans="11:12">
      <c r="K99" s="12"/>
    </row>
  </sheetData>
  <mergeCells count="35">
    <mergeCell ref="A1:L1"/>
    <mergeCell ref="A3:A6"/>
    <mergeCell ref="B3:B6"/>
    <mergeCell ref="C3:D3"/>
    <mergeCell ref="E3:F3"/>
    <mergeCell ref="G3:H3"/>
    <mergeCell ref="K3:L3"/>
    <mergeCell ref="I3:J3"/>
    <mergeCell ref="A87:A89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69:A71"/>
    <mergeCell ref="A72:A74"/>
    <mergeCell ref="A75:A77"/>
    <mergeCell ref="A78:A80"/>
    <mergeCell ref="A81:A8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>
      <pane xSplit="2" ySplit="7" topLeftCell="C8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2" width="21.28515625" hidden="1" customWidth="1"/>
    <col min="13" max="13" width="16.85546875" customWidth="1"/>
    <col min="14" max="14" width="14.42578125" customWidth="1"/>
  </cols>
  <sheetData>
    <row r="1" spans="1:14" ht="15" customHeight="1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ht="15.75" thickBot="1">
      <c r="M2" s="11"/>
    </row>
    <row r="3" spans="1:14" ht="16.5" thickBot="1">
      <c r="A3" s="442" t="s">
        <v>0</v>
      </c>
      <c r="B3" s="442" t="s">
        <v>1</v>
      </c>
      <c r="C3" s="456" t="s">
        <v>60</v>
      </c>
      <c r="D3" s="457"/>
      <c r="E3" s="440">
        <f>C3+31</f>
        <v>43497</v>
      </c>
      <c r="F3" s="441"/>
      <c r="G3" s="440">
        <f t="shared" ref="G3" si="0">E3+31</f>
        <v>43528</v>
      </c>
      <c r="H3" s="441"/>
      <c r="I3" s="440">
        <f t="shared" ref="I3" si="1">G3+31</f>
        <v>43559</v>
      </c>
      <c r="J3" s="441"/>
      <c r="K3" s="440">
        <f t="shared" ref="K3" si="2">I3+31</f>
        <v>43590</v>
      </c>
      <c r="L3" s="441"/>
      <c r="M3" s="456" t="s">
        <v>64</v>
      </c>
      <c r="N3" s="457"/>
    </row>
    <row r="4" spans="1:14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1" t="s">
        <v>2</v>
      </c>
      <c r="N4" s="4" t="s">
        <v>3</v>
      </c>
    </row>
    <row r="5" spans="1:14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2" t="s">
        <v>4</v>
      </c>
      <c r="N5" s="5"/>
    </row>
    <row r="6" spans="1:14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3" t="s">
        <v>5</v>
      </c>
      <c r="N6" s="6" t="s">
        <v>6</v>
      </c>
    </row>
    <row r="7" spans="1:14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3"/>
      <c r="N7" s="44"/>
    </row>
    <row r="8" spans="1:14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91" t="s">
        <v>10</v>
      </c>
      <c r="N8" s="87" t="s">
        <v>10</v>
      </c>
    </row>
    <row r="9" spans="1:14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61">
        <f>C9+E9+G9+I9+K9</f>
        <v>0</v>
      </c>
      <c r="N9" s="62">
        <f>IF(M9=0,0,(D9+F9+H9+J9+L9)/M9)</f>
        <v>0</v>
      </c>
    </row>
    <row r="10" spans="1:14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12">
        <f>C10+E10+G10+I10+K10</f>
        <v>0</v>
      </c>
      <c r="N10" s="110">
        <f>IF(M10=0,0,(D10+F10+H10+J10+L10)/M10)</f>
        <v>0</v>
      </c>
    </row>
    <row r="11" spans="1:14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91" t="s">
        <v>10</v>
      </c>
      <c r="N11" s="87" t="s">
        <v>10</v>
      </c>
    </row>
    <row r="12" spans="1:14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1">
        <f>C12+E12+G12+I12+K12</f>
        <v>0</v>
      </c>
      <c r="N12" s="62">
        <f>IF(M12=0,0,(D12+F12+H12+J12+L12)/M12)</f>
        <v>0</v>
      </c>
    </row>
    <row r="13" spans="1:14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12">
        <f>C13+E13+G13+I13+K13</f>
        <v>0</v>
      </c>
      <c r="N13" s="110">
        <f>IF(M13=0,0,(D13+F13+H13+J13+L13)/M13)</f>
        <v>0</v>
      </c>
    </row>
    <row r="14" spans="1:14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1" t="s">
        <v>10</v>
      </c>
      <c r="N14" s="87" t="s">
        <v>10</v>
      </c>
    </row>
    <row r="15" spans="1:14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1">
        <f>C15+E15+G15+I15+K15</f>
        <v>0</v>
      </c>
      <c r="N15" s="62">
        <f>IF(M15=0,0,(D15+F15+H15+J15+L15)/M15)</f>
        <v>0</v>
      </c>
    </row>
    <row r="16" spans="1:14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12">
        <f>C16+E16+G16+I16+K16</f>
        <v>0</v>
      </c>
      <c r="N16" s="110">
        <f>IF(M16=0,0,(D16+F16+H16+J16+L16)/M16)</f>
        <v>0</v>
      </c>
    </row>
    <row r="17" spans="1:14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1">
        <f>C18+E18+G18+I18+K18</f>
        <v>0</v>
      </c>
      <c r="N18" s="62">
        <f>IF(M18=0,0,(D18+F18+H18+J18+L18)/M18)</f>
        <v>0</v>
      </c>
    </row>
    <row r="19" spans="1:14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112">
        <f>C19+E19+G19+I19+K19</f>
        <v>0</v>
      </c>
      <c r="N19" s="110">
        <f>IF(M19=0,0,(D19+F19+H19+J19+L19)/M19)</f>
        <v>0</v>
      </c>
    </row>
    <row r="20" spans="1:14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61">
        <f>C21+E21+G21+I21+K21</f>
        <v>16262.999999999989</v>
      </c>
      <c r="N21" s="62">
        <f>IF(M21=0,0,(D21+F21+H21+J21+L21)/M21)</f>
        <v>1.5931740761237176</v>
      </c>
    </row>
    <row r="22" spans="1:14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112">
        <f>C22+E22+G22+I22+K22</f>
        <v>1.99</v>
      </c>
      <c r="N22" s="110">
        <f>IF(M22=0,0,(D22+F22+H22+J22+L22)/M22)</f>
        <v>758.87939698492471</v>
      </c>
    </row>
    <row r="23" spans="1:14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61">
        <f>C24+E24+G24+I24+K24</f>
        <v>0</v>
      </c>
      <c r="N24" s="62">
        <f>IF(M24=0,0,(D24+F24+H24+J24+L24)/M24)</f>
        <v>0</v>
      </c>
    </row>
    <row r="25" spans="1:14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85"/>
      <c r="L25" s="85"/>
      <c r="M25" s="112">
        <f>C25+E25+G25+I25+K25</f>
        <v>0</v>
      </c>
      <c r="N25" s="110">
        <f>IF(M25=0,0,(D25+F25+H25+J25+L25)/M25)</f>
        <v>0</v>
      </c>
    </row>
    <row r="26" spans="1:14" ht="16.5" thickTop="1">
      <c r="A26" s="44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1"/>
      <c r="N26" s="60"/>
    </row>
    <row r="27" spans="1:14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>
        <f>C27+E27+G27+I27+K27</f>
        <v>684134</v>
      </c>
      <c r="N27" s="62">
        <f>IF(M27=0,0,(D27+F27+H27+J27+L27)/M27)</f>
        <v>1.5002391198215554</v>
      </c>
    </row>
    <row r="28" spans="1:14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112">
        <f>C28+E28+G28+I28+K28</f>
        <v>869.6</v>
      </c>
      <c r="N28" s="110">
        <f>IF(M28=0,0,(D28+F28+H28+J28+L28)/M28)</f>
        <v>774.59850505979762</v>
      </c>
    </row>
    <row r="29" spans="1:14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61">
        <f>C30+E30+G30+I30+K30</f>
        <v>0</v>
      </c>
      <c r="N30" s="62">
        <f>IF(M30=0,0,(D30+F30+H30+J30+L30)/M30)</f>
        <v>0</v>
      </c>
    </row>
    <row r="31" spans="1:14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112">
        <f>C31+E31+G31+I31+K31</f>
        <v>0</v>
      </c>
      <c r="N31" s="110">
        <f>IF(M31=0,0,(D31+F31+H31+J31+L31)/M31)</f>
        <v>0</v>
      </c>
    </row>
    <row r="32" spans="1:14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61">
        <f>C33+E33+G33+I33+K33</f>
        <v>0</v>
      </c>
      <c r="N33" s="62">
        <f>IF(M33=0,0,(D33+F33+H33+J33+L33)/M33)</f>
        <v>0</v>
      </c>
    </row>
    <row r="34" spans="1:14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112">
        <f>C34+E34+G34+I34+K34</f>
        <v>0</v>
      </c>
      <c r="N34" s="110">
        <f>IF(M34=0,0,(D34+F34+H34+J34+L34)/M34)</f>
        <v>0</v>
      </c>
    </row>
    <row r="35" spans="1:14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14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61">
        <f>C36+E36+G36+I36+K36</f>
        <v>0</v>
      </c>
      <c r="N36" s="62">
        <f>IF(M36=0,0,(D36+F36+H36+J36+L36)/M36)</f>
        <v>0</v>
      </c>
    </row>
    <row r="37" spans="1:14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112">
        <f>C37+E37+G37+I37+K37</f>
        <v>0</v>
      </c>
      <c r="N37" s="110">
        <f>IF(M37=0,0,(D37+F37+H37+J37+L37)/M37)</f>
        <v>0</v>
      </c>
    </row>
    <row r="38" spans="1:14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1:14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61">
        <f>C39+E39+G39+I39+K39</f>
        <v>0</v>
      </c>
      <c r="N39" s="62">
        <f>IF(M39=0,0,(D39+F39+H39+J39+L39)/M39)</f>
        <v>0</v>
      </c>
    </row>
    <row r="40" spans="1:14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112">
        <f>C40+E40+G40+I40+K40</f>
        <v>0</v>
      </c>
      <c r="N40" s="110">
        <f>IF(M40=0,0,(D40+F40+H40+J40+L40)/M40)</f>
        <v>0</v>
      </c>
    </row>
    <row r="41" spans="1:14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61">
        <f>C42+E42+G42+I42+K42</f>
        <v>0</v>
      </c>
      <c r="N42" s="62">
        <f>IF(M42=0,0,(D42+F42+H42+J42+L42)/M42)</f>
        <v>0</v>
      </c>
    </row>
    <row r="43" spans="1:14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112">
        <f>C43+E43+G43+I43+K43</f>
        <v>0</v>
      </c>
      <c r="N43" s="110">
        <f>IF(M43=0,0,(D43+F43+H43+J43+L43)/M43)</f>
        <v>0</v>
      </c>
    </row>
    <row r="44" spans="1:14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</row>
    <row r="45" spans="1:14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61">
        <f>C45+E45+G45+I45+K45</f>
        <v>19</v>
      </c>
      <c r="N45" s="62">
        <f>IF(M45=0,0,(D45+F45+H45+J45+L45)/M45)</f>
        <v>1.6478947368421053</v>
      </c>
    </row>
    <row r="46" spans="1:14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112">
        <f>C46+E46+G46+I46+K46</f>
        <v>0</v>
      </c>
      <c r="N46" s="110">
        <f>IF(M46=0,0,(D46+F46+H46+J46+L46)/M46)</f>
        <v>0</v>
      </c>
    </row>
    <row r="47" spans="1:14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61">
        <f>C48+E48+G48+I48+K48</f>
        <v>0</v>
      </c>
      <c r="N48" s="62">
        <f>IF(M48=0,0,(D48+F48+H48+J48+L48)/M48)</f>
        <v>0</v>
      </c>
    </row>
    <row r="49" spans="1:14" ht="16.5" thickBot="1">
      <c r="A49" s="451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85"/>
      <c r="L49" s="85"/>
      <c r="M49" s="112">
        <f>C49+E49+G49+I49+K49</f>
        <v>0</v>
      </c>
      <c r="N49" s="110">
        <f>IF(M49=0,0,(D49+F49+H49+J49+L49)/M49)</f>
        <v>0</v>
      </c>
    </row>
    <row r="50" spans="1:14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f>C50+E50+G50+I50+K50</f>
        <v>1256978</v>
      </c>
      <c r="N50" s="94">
        <f>IF(M50=0,0,(D50+F50+H50+J50+L50)/M50)</f>
        <v>10.362035787420304</v>
      </c>
    </row>
    <row r="51" spans="1:14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7"/>
    </row>
    <row r="52" spans="1:14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1">
        <f>C52+E52+G52+I52+K52</f>
        <v>0</v>
      </c>
      <c r="N52" s="62">
        <f>IF(M52=0,0,(D52+F52+H52+J52+L52)/M52)</f>
        <v>0</v>
      </c>
    </row>
    <row r="53" spans="1:14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112">
        <f>C53+E53+G53+I53+K53</f>
        <v>0</v>
      </c>
      <c r="N53" s="110">
        <f>IF(M53=0,0,(D53+F53+H53+J53+L53)/M53)</f>
        <v>0</v>
      </c>
    </row>
    <row r="54" spans="1:14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</row>
    <row r="55" spans="1:14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>
        <f>C55+E55+G55+I55+K55</f>
        <v>0</v>
      </c>
      <c r="N55" s="62">
        <f>IF(M55=0,0,(D55+F55+H55+J55+L55)/M55)</f>
        <v>0</v>
      </c>
    </row>
    <row r="56" spans="1:14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112">
        <f>C56+E56+G56+I56+K56</f>
        <v>0</v>
      </c>
      <c r="N56" s="110">
        <f>IF(M56=0,0,(D56+F56+H56+J56+L56)/M56)</f>
        <v>0</v>
      </c>
    </row>
    <row r="57" spans="1:14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61">
        <f>C58+E58+G58+I58+K58</f>
        <v>931798.00000000012</v>
      </c>
      <c r="N58" s="62">
        <f>IF(M58=0,0,(D58+F58+H58+J58+L58)/M58)</f>
        <v>1.4117245046673201</v>
      </c>
    </row>
    <row r="59" spans="1:14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12">
        <f>C59+E59+G59+I59+K59</f>
        <v>246.17000000000002</v>
      </c>
      <c r="N59" s="110">
        <f>IF(M59=0,0,(D59+F59+H59+J59+L59)/M59)</f>
        <v>805.19826943006865</v>
      </c>
    </row>
    <row r="60" spans="1:14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14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>
        <f>C61+E61+G61+I61+K61</f>
        <v>0</v>
      </c>
      <c r="N61" s="62">
        <f>IF(M61=0,0,(D61+F61+H61+J61+L61)/M61)</f>
        <v>0</v>
      </c>
    </row>
    <row r="62" spans="1:14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12">
        <f>C62+E62+G62+I62+K62</f>
        <v>0</v>
      </c>
      <c r="N62" s="110">
        <f>IF(M62=0,0,(D62+F62+H62+J62+L62)/M62)</f>
        <v>0</v>
      </c>
    </row>
    <row r="63" spans="1:14" ht="15.75">
      <c r="A63" s="454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</row>
    <row r="64" spans="1:14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f>C64+E64+G64+I64+K64</f>
        <v>45968.135395170604</v>
      </c>
      <c r="N64" s="62">
        <f>IF(M64=0,0,(D64+F64+H64+J64+L64)/M64)</f>
        <v>1.4337531734411866</v>
      </c>
    </row>
    <row r="65" spans="1:14" ht="16.5" thickBot="1">
      <c r="A65" s="454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103">
        <v>7.2</v>
      </c>
      <c r="L65" s="103">
        <v>5782.2585839999992</v>
      </c>
      <c r="M65" s="112">
        <f>C65+E65+G65+I65+K65</f>
        <v>76.650000000000006</v>
      </c>
      <c r="N65" s="110">
        <f>IF(M65=0,0,(D65+F65+H65+J65+L65)/M65)</f>
        <v>784.85073168949759</v>
      </c>
    </row>
    <row r="66" spans="1:14" ht="30">
      <c r="A66" s="453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</row>
    <row r="67" spans="1:14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f>C67+E67+G67+I67+K67</f>
        <v>23441</v>
      </c>
      <c r="N67" s="62">
        <f>IF(M67=0,0,(D67+F67+H67+J67+L67)/M67)</f>
        <v>1.4959865193464446</v>
      </c>
    </row>
    <row r="68" spans="1:14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112">
        <f>C68+E68+G68+I68+K68</f>
        <v>33.33</v>
      </c>
      <c r="N68" s="110">
        <f>IF(M68=0,0,(D68+F68+H68+J68+L68)/M68)</f>
        <v>780.37177234623471</v>
      </c>
    </row>
    <row r="69" spans="1:14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/>
    </row>
    <row r="70" spans="1:14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f>C70+E70+G70+I70+K70</f>
        <v>1230911.0000000005</v>
      </c>
      <c r="N70" s="62">
        <f>IF(M70=0,0,(D70+F70+H70+J70+L70)/M70)</f>
        <v>1.389520818320739</v>
      </c>
    </row>
    <row r="71" spans="1:14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12">
        <f>C71+E71+G71+I71+K71</f>
        <v>1537.31</v>
      </c>
      <c r="N71" s="110">
        <f>IF(M71=0,0,(D71+F71+H71+J71+L71)/M71)</f>
        <v>815.62163905959119</v>
      </c>
    </row>
    <row r="72" spans="1:14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</row>
    <row r="73" spans="1:14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1">
        <f>C73+E73+G73+I73+K73</f>
        <v>159487.00000000003</v>
      </c>
      <c r="N73" s="62">
        <f>IF(M73=0,0,(D73+F73+H73+J73+L73)/M73)</f>
        <v>1.060531767479481</v>
      </c>
    </row>
    <row r="74" spans="1:14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12">
        <f>C74+E74+G74+I74+K74</f>
        <v>50.239999999999995</v>
      </c>
      <c r="N74" s="110">
        <f>IF(M74=0,0,(D74+F74+H74+J74+L74)/M74)</f>
        <v>820.73552737460204</v>
      </c>
    </row>
    <row r="75" spans="1:14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</row>
    <row r="76" spans="1:14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1">
        <f>C76+E76+G76+I76+K76</f>
        <v>3976667.9999999986</v>
      </c>
      <c r="N76" s="62">
        <f>IF(M76=0,0,(D76+F76+H76+J76+L76)/M76)</f>
        <v>1.5161377012111654</v>
      </c>
    </row>
    <row r="77" spans="1:14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12">
        <f>C77+E77+G77+I77+K77</f>
        <v>5395.54</v>
      </c>
      <c r="N77" s="110">
        <f>IF(M77=0,0,(D77+F77+H77+J77+L77)/M77)</f>
        <v>783.08289435691336</v>
      </c>
    </row>
    <row r="78" spans="1:14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7"/>
    </row>
    <row r="79" spans="1:14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1">
        <f>C79+E79+G79+I79+K79</f>
        <v>60958.112678606056</v>
      </c>
      <c r="N79" s="62">
        <f>IF(M79=0,0,(D79+F79+H79+J79+L79)/M79)</f>
        <v>1.4966144126049767</v>
      </c>
    </row>
    <row r="80" spans="1:14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12">
        <f>C80+E80+G80+I80+K80</f>
        <v>0</v>
      </c>
      <c r="N80" s="110">
        <f>IF(M80=0,0,(D80+F80+H80+J80+L80)/M80)</f>
        <v>0</v>
      </c>
    </row>
    <row r="81" spans="1:14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</row>
    <row r="82" spans="1:14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61">
        <f>C82+E82+G82+I82+K82</f>
        <v>171689.99999999997</v>
      </c>
      <c r="N82" s="62">
        <f>IF(M82=0,0,(D82+F82+H82+J82+L82)/M82)</f>
        <v>1.5137818160638361</v>
      </c>
    </row>
    <row r="83" spans="1:14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112">
        <f>C83+E83+G83+I83+K83</f>
        <v>752</v>
      </c>
      <c r="N83" s="110">
        <f>IF(M83=0,0,(D83+F83+H83+J83+L83)/M83)</f>
        <v>767.84760768617014</v>
      </c>
    </row>
    <row r="84" spans="1:14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7"/>
    </row>
    <row r="85" spans="1:14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61">
        <f>C85+E85+G85+I85+K85</f>
        <v>301846.99999999994</v>
      </c>
      <c r="N85" s="62">
        <f>IF(M85=0,0,(D85+F85+H85+J85+L85)/M85)</f>
        <v>1.4711864951448914</v>
      </c>
    </row>
    <row r="86" spans="1:14" ht="16.5" thickBot="1">
      <c r="A86" s="455"/>
      <c r="B86" s="16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112">
        <f>C86+E86+G86+I86+K86</f>
        <v>540</v>
      </c>
      <c r="N86" s="110">
        <f>IF(M86=0,0,(D86+F86+H86+J86+L86)/M86)</f>
        <v>785.30929114814796</v>
      </c>
    </row>
    <row r="87" spans="1:14" ht="15.75">
      <c r="A87" s="454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</row>
    <row r="88" spans="1:14" ht="15.75">
      <c r="A88" s="454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1">
        <f>C88+E88+G88+I88+K88</f>
        <v>24030</v>
      </c>
      <c r="N88" s="62">
        <f>IF(M88=0,0,(D88+F88+H88+J88+L88)/M88)</f>
        <v>1.6325730337078652</v>
      </c>
    </row>
    <row r="89" spans="1:14" ht="16.5" thickBot="1">
      <c r="A89" s="455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93"/>
      <c r="J89" s="93"/>
      <c r="K89" s="93"/>
      <c r="L89" s="93"/>
      <c r="M89" s="112">
        <f>C89+E89+G89+I89+K89</f>
        <v>92</v>
      </c>
      <c r="N89" s="110">
        <f>IF(M89=0,0,(D89+F89+H89+J89+L89)/M89)</f>
        <v>759.84185264565212</v>
      </c>
    </row>
    <row r="90" spans="1:14" ht="15.75">
      <c r="A90" s="48"/>
      <c r="B90" s="49" t="s">
        <v>15</v>
      </c>
      <c r="C90" s="299">
        <f>C9+C12+C15+C18+C21+C24+C27+C30+C33+C36+C39+C42+C45+C48+C50+C58+C61+C64+C67+C70+C73+C76+C79+C82+C85+C88</f>
        <v>2216371.0000000009</v>
      </c>
      <c r="D90" s="299">
        <f t="shared" ref="D90:J90" si="3">D9+D12+D15+D18+D21+D24+D27+D30+D33+D36+D39+D42+D45+D48+D50+D58+D61+D64+D67+D70+D73+D76+D79+D82+D85+D88</f>
        <v>5566196.540000001</v>
      </c>
      <c r="E90" s="299">
        <f t="shared" si="3"/>
        <v>2787405.9999999991</v>
      </c>
      <c r="F90" s="299">
        <f t="shared" si="3"/>
        <v>6592547.7999999998</v>
      </c>
      <c r="G90" s="299">
        <f t="shared" si="3"/>
        <v>902378.1582165719</v>
      </c>
      <c r="H90" s="299">
        <f t="shared" si="3"/>
        <v>3871829.3999999994</v>
      </c>
      <c r="I90" s="299">
        <f t="shared" si="3"/>
        <v>1675259.7518367153</v>
      </c>
      <c r="J90" s="299">
        <f t="shared" si="3"/>
        <v>4534425.7799999993</v>
      </c>
      <c r="K90" s="299">
        <f>K9+K12+K15+K18+K21+K24+K27+K30+K33+K36+K39+K42+K45+K48+K50+K58+K61+K64+K67+K70+K73+K76+K79+K82+K85+K88</f>
        <v>1302777.3380204889</v>
      </c>
      <c r="L90" s="299">
        <f t="shared" ref="L90" si="4">L9+L12+L15+L18+L21+L24+L27+L30+L33+L36+L39+L42+L45+L48+L50+L58+L61+L64+L67+L70+L73+L76+L79+L82+L85+L88</f>
        <v>3671703.3599999994</v>
      </c>
      <c r="M90" s="50">
        <f>C90+E90+G90+I90+K90</f>
        <v>8884192.2480737753</v>
      </c>
      <c r="N90" s="97">
        <f>IF(M90=0,0,(D90+F90+H90+J90+L90)/M90)</f>
        <v>2.7280705103218441</v>
      </c>
    </row>
    <row r="91" spans="1:14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J91" si="5">D10+D13+D16+D19+D22+D25+D28+D31+D34+D37+D40+D43+D46+D49+D59+D62+D65+D68+D71+D74+D77+D80+D83+D86+D89</f>
        <v>1569002.8993233999</v>
      </c>
      <c r="E91" s="303">
        <f t="shared" si="5"/>
        <v>3568.35</v>
      </c>
      <c r="F91" s="303">
        <f t="shared" si="5"/>
        <v>2739509.3400000003</v>
      </c>
      <c r="G91" s="303">
        <f t="shared" si="5"/>
        <v>644.35</v>
      </c>
      <c r="H91" s="303">
        <f t="shared" si="5"/>
        <v>506657.7</v>
      </c>
      <c r="I91" s="303">
        <f t="shared" si="5"/>
        <v>2275.88</v>
      </c>
      <c r="J91" s="303">
        <f t="shared" si="5"/>
        <v>1901774.1800000002</v>
      </c>
      <c r="K91" s="303">
        <f t="shared" ref="K91:L91" si="6">K10+K13+K16+K19+K22+K25+K28+K31+K34+K37+K40+K43+K46+K49+K59+K62+K65+K68+K71+K74+K77+K80+K83+K86+K89</f>
        <v>1038.72</v>
      </c>
      <c r="L91" s="303">
        <f t="shared" si="6"/>
        <v>834187.17171839997</v>
      </c>
      <c r="M91" s="96">
        <f>C91+E91+G91+I91+K91</f>
        <v>9594.83</v>
      </c>
      <c r="N91" s="96">
        <f>IF(M91=0,0,(D91+F91+H91+J91+L91)/M91)</f>
        <v>787.00000844640294</v>
      </c>
    </row>
    <row r="92" spans="1:14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4">
      <c r="M93" s="11"/>
      <c r="N93" s="11"/>
    </row>
    <row r="94" spans="1:14">
      <c r="M94" s="12"/>
      <c r="N94" s="12"/>
    </row>
    <row r="95" spans="1:14">
      <c r="M95" s="12"/>
      <c r="N95" s="20"/>
    </row>
    <row r="96" spans="1:14">
      <c r="M96" s="12"/>
    </row>
    <row r="97" spans="13:14">
      <c r="M97" s="12"/>
      <c r="N97" s="12"/>
    </row>
    <row r="98" spans="13:14">
      <c r="M98" s="12"/>
      <c r="N98" s="8"/>
    </row>
    <row r="99" spans="13:14">
      <c r="M99" s="12"/>
    </row>
  </sheetData>
  <mergeCells count="36">
    <mergeCell ref="A84:A86"/>
    <mergeCell ref="A87:A89"/>
    <mergeCell ref="K3:L3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I3:J3"/>
    <mergeCell ref="M3:N3"/>
    <mergeCell ref="A1:N1"/>
    <mergeCell ref="A3:A6"/>
    <mergeCell ref="B3:B6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9"/>
  <sheetViews>
    <sheetView topLeftCell="A64"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4" width="21.28515625" hidden="1" customWidth="1"/>
    <col min="15" max="15" width="16.85546875" customWidth="1"/>
    <col min="16" max="16" width="14.42578125" customWidth="1"/>
  </cols>
  <sheetData>
    <row r="1" spans="1:16" ht="15" customHeight="1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5.75" thickBot="1">
      <c r="O2" s="11"/>
    </row>
    <row r="3" spans="1:16" ht="16.5" thickBot="1">
      <c r="A3" s="442" t="s">
        <v>0</v>
      </c>
      <c r="B3" s="442" t="s">
        <v>1</v>
      </c>
      <c r="C3" s="456" t="s">
        <v>60</v>
      </c>
      <c r="D3" s="457"/>
      <c r="E3" s="440">
        <f>C3+31</f>
        <v>43497</v>
      </c>
      <c r="F3" s="441"/>
      <c r="G3" s="440">
        <f t="shared" ref="G3" si="0">E3+31</f>
        <v>43528</v>
      </c>
      <c r="H3" s="441"/>
      <c r="I3" s="440">
        <f t="shared" ref="I3" si="1">G3+31</f>
        <v>43559</v>
      </c>
      <c r="J3" s="441"/>
      <c r="K3" s="440">
        <f t="shared" ref="K3" si="2">I3+31</f>
        <v>43590</v>
      </c>
      <c r="L3" s="441"/>
      <c r="M3" s="440">
        <f t="shared" ref="M3" si="3">K3+31</f>
        <v>43621</v>
      </c>
      <c r="N3" s="441"/>
      <c r="O3" s="456" t="s">
        <v>65</v>
      </c>
      <c r="P3" s="457"/>
    </row>
    <row r="4" spans="1:16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" t="s">
        <v>2</v>
      </c>
      <c r="P4" s="4" t="s">
        <v>3</v>
      </c>
    </row>
    <row r="5" spans="1:16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2" t="s">
        <v>4</v>
      </c>
      <c r="P5" s="5"/>
    </row>
    <row r="6" spans="1:16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" t="s">
        <v>5</v>
      </c>
      <c r="P6" s="6" t="s">
        <v>6</v>
      </c>
    </row>
    <row r="7" spans="1:1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44"/>
    </row>
    <row r="8" spans="1:16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91" t="s">
        <v>10</v>
      </c>
      <c r="P8" s="87" t="s">
        <v>10</v>
      </c>
    </row>
    <row r="9" spans="1:16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1">
        <f>C9+E9+G9+I9+K9+M9</f>
        <v>0</v>
      </c>
      <c r="P9" s="62">
        <f>IF(O9=0,0,(D9+F9+H9+J9+L9+N9)/O9)</f>
        <v>0</v>
      </c>
    </row>
    <row r="10" spans="1:16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12">
        <f>C10+E10+G10+I10+K10+M10</f>
        <v>0</v>
      </c>
      <c r="P10" s="110">
        <f>IF(O10=0,0,(D10+F10+H10+J10+L10+N10)/O10)</f>
        <v>0</v>
      </c>
    </row>
    <row r="11" spans="1:16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91" t="s">
        <v>10</v>
      </c>
      <c r="P11" s="87" t="s">
        <v>10</v>
      </c>
    </row>
    <row r="12" spans="1:16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61">
        <f>C12+E12+G12+I12+K12+M12</f>
        <v>0</v>
      </c>
      <c r="P12" s="62">
        <f>IF(O12=0,0,(D12+F12+H12+J12+L12+N12)/O12)</f>
        <v>0</v>
      </c>
    </row>
    <row r="13" spans="1:16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12">
        <f>C13+E13+G13+I13+K13+M13</f>
        <v>0</v>
      </c>
      <c r="P13" s="110">
        <f>IF(O13=0,0,(D13+F13+H13+J13+L13+N13)/O13)</f>
        <v>0</v>
      </c>
    </row>
    <row r="14" spans="1:16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91" t="s">
        <v>10</v>
      </c>
      <c r="P14" s="87" t="s">
        <v>10</v>
      </c>
    </row>
    <row r="15" spans="1:16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1">
        <f>C15+E15+G15+I15+K15+M15</f>
        <v>0</v>
      </c>
      <c r="P15" s="62">
        <f>IF(O15=0,0,(D15+F15+H15+J15+L15+N15)/O15)</f>
        <v>0</v>
      </c>
    </row>
    <row r="16" spans="1:16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2">
        <f>C16+E16+G16+I16+K16+M16</f>
        <v>0</v>
      </c>
      <c r="P16" s="110">
        <f>IF(O16=0,0,(D16+F16+H16+J16+L16+N16)/O16)</f>
        <v>0</v>
      </c>
    </row>
    <row r="17" spans="1:16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1">
        <f>C18+E18+G18+I18+K18+M18</f>
        <v>0</v>
      </c>
      <c r="P18" s="62">
        <f>IF(O18=0,0,(D18+F18+H18+J18+L18+N18)/O18)</f>
        <v>0</v>
      </c>
    </row>
    <row r="19" spans="1:16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85"/>
      <c r="N19" s="85"/>
      <c r="O19" s="112">
        <f>C19+E19+G19+I19+K19+M19</f>
        <v>0</v>
      </c>
      <c r="P19" s="110">
        <f>IF(O19=0,0,(D19+F19+H19+J19+L19+N19)/O19)</f>
        <v>0</v>
      </c>
    </row>
    <row r="20" spans="1:16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61">
        <f>C21+E21+G21+I21+K21+M21</f>
        <v>16262.999999999989</v>
      </c>
      <c r="P21" s="62">
        <f>IF(O21=0,0,(D21+F21+H21+J21+L21+N21)/O21)</f>
        <v>1.5931740761237176</v>
      </c>
    </row>
    <row r="22" spans="1:16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85"/>
      <c r="N22" s="85"/>
      <c r="O22" s="112">
        <f>C22+E22+G22+I22+K22+M22</f>
        <v>1.99</v>
      </c>
      <c r="P22" s="110">
        <f>IF(O22=0,0,(D22+F22+H22+J22+L22+N22)/O22)</f>
        <v>758.87939698492471</v>
      </c>
    </row>
    <row r="23" spans="1:16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1">
        <f>C24+E24+G24+I24+K24+M24</f>
        <v>0</v>
      </c>
      <c r="P24" s="62">
        <f>IF(O24=0,0,(D24+F24+H24+J24+L24+N24)/O24)</f>
        <v>0</v>
      </c>
    </row>
    <row r="25" spans="1:16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58">
        <f>C25+E25+G25+I25+K25+M25</f>
        <v>0</v>
      </c>
      <c r="P25" s="322">
        <f>IF(O25=0,0,(D25+F25+H25+J25+L25+N25)/O25)</f>
        <v>0</v>
      </c>
    </row>
    <row r="26" spans="1:16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f>C27+E27+G27+I27+K27+M27</f>
        <v>684134</v>
      </c>
      <c r="P27" s="62">
        <f>IF(O27=0,0,(D27+F27+H27+J27+L27+N27)/O27)</f>
        <v>1.5002391198215554</v>
      </c>
    </row>
    <row r="28" spans="1:16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352"/>
      <c r="N28" s="352"/>
      <c r="O28" s="112">
        <f>C28+E28+G28+I28+K28+M28</f>
        <v>869.6</v>
      </c>
      <c r="P28" s="110">
        <f>IF(O28=0,0,(D28+F28+H28+J28+L28+N28)/O28)</f>
        <v>774.59850505979762</v>
      </c>
    </row>
    <row r="29" spans="1:16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1">
        <f>C30+E30+G30+I30+K30+M30</f>
        <v>0</v>
      </c>
      <c r="P30" s="62">
        <f>IF(O30=0,0,(D30+F30+H30+J30+L30+N30)/O30)</f>
        <v>0</v>
      </c>
    </row>
    <row r="31" spans="1:16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85"/>
      <c r="N31" s="85"/>
      <c r="O31" s="112">
        <f>C31+E31+G31+I31+K31+M31</f>
        <v>0</v>
      </c>
      <c r="P31" s="110">
        <f>IF(O31=0,0,(D31+F31+H31+J31+L31+N31)/O31)</f>
        <v>0</v>
      </c>
    </row>
    <row r="32" spans="1:16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1">
        <f>C33+E33+G33+I33+K33+M33</f>
        <v>0</v>
      </c>
      <c r="P33" s="62">
        <f>IF(O33=0,0,(D33+F33+H33+J33+L33+N33)/O33)</f>
        <v>0</v>
      </c>
    </row>
    <row r="34" spans="1:16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85"/>
      <c r="N34" s="85"/>
      <c r="O34" s="112">
        <f>C34+E34+G34+I34+K34+M34</f>
        <v>0</v>
      </c>
      <c r="P34" s="110">
        <f>IF(O34=0,0,(D34+F34+H34+J34+L34+N34)/O34)</f>
        <v>0</v>
      </c>
    </row>
    <row r="35" spans="1:16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1">
        <f>C36+E36+G36+I36+K36+M36</f>
        <v>0</v>
      </c>
      <c r="P36" s="62">
        <f>IF(O36=0,0,(D36+F36+H36+J36+L36+N36)/O36)</f>
        <v>0</v>
      </c>
    </row>
    <row r="37" spans="1:16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85"/>
      <c r="N37" s="85"/>
      <c r="O37" s="112">
        <f>C37+E37+G37+I37+K37+M37</f>
        <v>0</v>
      </c>
      <c r="P37" s="110">
        <f>IF(O37=0,0,(D37+F37+H37+J37+L37+N37)/O37)</f>
        <v>0</v>
      </c>
    </row>
    <row r="38" spans="1:16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1">
        <f>C39+E39+G39+I39+K39+M39</f>
        <v>0</v>
      </c>
      <c r="P39" s="62">
        <f>IF(O39=0,0,(D39+F39+H39+J39+L39+N39)/O39)</f>
        <v>0</v>
      </c>
    </row>
    <row r="40" spans="1:16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85"/>
      <c r="N40" s="85"/>
      <c r="O40" s="112">
        <f>C40+E40+G40+I40+K40+M40</f>
        <v>0</v>
      </c>
      <c r="P40" s="110">
        <f>IF(O40=0,0,(D40+F40+H40+J40+L40+N40)/O40)</f>
        <v>0</v>
      </c>
    </row>
    <row r="41" spans="1:16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1">
        <f>C42+E42+G42+I42+K42+M42</f>
        <v>0</v>
      </c>
      <c r="P42" s="62">
        <f>IF(O42=0,0,(D42+F42+H42+J42+L42+N42)/O42)</f>
        <v>0</v>
      </c>
    </row>
    <row r="43" spans="1:16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353"/>
      <c r="N43" s="353"/>
      <c r="O43" s="112">
        <f>C43+E43+G43+I43+K43+M43</f>
        <v>0</v>
      </c>
      <c r="P43" s="110">
        <f>IF(O43=0,0,(D43+F43+H43+J43+L43+N43)/O43)</f>
        <v>0</v>
      </c>
    </row>
    <row r="44" spans="1:16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16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61">
        <f>C45+E45+G45+I45+K45+M45</f>
        <v>19</v>
      </c>
      <c r="P45" s="62">
        <f>IF(O45=0,0,(D45+F45+H45+J45+L45+N45)/O45)</f>
        <v>1.6478947368421053</v>
      </c>
    </row>
    <row r="46" spans="1:16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85"/>
      <c r="N46" s="85"/>
      <c r="O46" s="112">
        <f>C46+E46+G46+I46+K46+M46</f>
        <v>0</v>
      </c>
      <c r="P46" s="110">
        <f>IF(O46=0,0,(D46+F46+H46+J46+L46+N46)/O46)</f>
        <v>0</v>
      </c>
    </row>
    <row r="47" spans="1:16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61">
        <f>C48+E48+G48+I48+K48+M48</f>
        <v>0</v>
      </c>
      <c r="P48" s="62">
        <f>IF(O48=0,0,(D48+F48+H48+J48+L48+N48)/O48)</f>
        <v>0</v>
      </c>
    </row>
    <row r="49" spans="1:16" ht="16.5" thickBot="1">
      <c r="A49" s="450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2">
        <f>C49+E49+G49+I49+K49+M49</f>
        <v>0</v>
      </c>
      <c r="P49" s="110">
        <f>IF(O49=0,0,(D49+F49+H49+J49+L49+N49)/O49)</f>
        <v>0</v>
      </c>
    </row>
    <row r="50" spans="1:16" s="363" customFormat="1" ht="31.5" customHeight="1" thickBot="1">
      <c r="A50" s="359">
        <v>15</v>
      </c>
      <c r="B50" s="360" t="s">
        <v>7</v>
      </c>
      <c r="C50" s="361">
        <v>261229</v>
      </c>
      <c r="D50" s="361">
        <v>2486900.08</v>
      </c>
      <c r="E50" s="361">
        <v>261977</v>
      </c>
      <c r="F50" s="361">
        <v>2729800.34</v>
      </c>
      <c r="G50" s="361">
        <v>261281</v>
      </c>
      <c r="H50" s="361">
        <v>2926347.1999999997</v>
      </c>
      <c r="I50" s="361">
        <v>262998</v>
      </c>
      <c r="J50" s="361">
        <v>2577380.4</v>
      </c>
      <c r="K50" s="361">
        <v>209493</v>
      </c>
      <c r="L50" s="361">
        <v>2304423</v>
      </c>
      <c r="M50" s="361">
        <v>106189</v>
      </c>
      <c r="N50" s="361">
        <v>1896535.54</v>
      </c>
      <c r="O50" s="361">
        <f>C50+E50+G50+I50+K50+M50</f>
        <v>1363167</v>
      </c>
      <c r="P50" s="362">
        <f>IF(O50=0,0,(D50+F50+H50+J50+L50+N50)/O50)</f>
        <v>10.946117797745984</v>
      </c>
    </row>
    <row r="51" spans="1:16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</row>
    <row r="52" spans="1:16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1">
        <f>C52+E52+G52+I52+K52+M52</f>
        <v>0</v>
      </c>
      <c r="P52" s="62">
        <f>IF(O52=0,0,(D52+F52+H52+J52+L52+N52)/O52)</f>
        <v>0</v>
      </c>
    </row>
    <row r="53" spans="1:16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354"/>
      <c r="N53" s="354"/>
      <c r="O53" s="112">
        <f>C53+E53+G53+I53+K53+M53</f>
        <v>0</v>
      </c>
      <c r="P53" s="110">
        <f>IF(O53=0,0,(D53+F53+H53+J53+L53+N53)/O53)</f>
        <v>0</v>
      </c>
    </row>
    <row r="54" spans="1:16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>
        <f>C55+E55+G55+I55+K55+M55</f>
        <v>0</v>
      </c>
      <c r="P55" s="62">
        <f>IF(O55=0,0,(D55+F55+H55+J55+L55+N55)/O55)</f>
        <v>0</v>
      </c>
    </row>
    <row r="56" spans="1:16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355"/>
      <c r="N56" s="355"/>
      <c r="O56" s="112">
        <f>C56+E56+G56+I56+K56+M56</f>
        <v>0</v>
      </c>
      <c r="P56" s="110">
        <f>IF(O56=0,0,(D56+F56+H56+J56+L56+N56)/O56)</f>
        <v>0</v>
      </c>
    </row>
    <row r="57" spans="1:16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</row>
    <row r="58" spans="1:16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61">
        <f>C58+E58+G58+I58+K58+M58</f>
        <v>1062734</v>
      </c>
      <c r="P58" s="62">
        <f>IF(O58=0,0,(D58+F58+H58+J58+L58+N58)/O58)</f>
        <v>1.4020302258137971</v>
      </c>
    </row>
    <row r="59" spans="1:16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93"/>
      <c r="N59" s="93"/>
      <c r="O59" s="112">
        <f>C59+E59+G59+I59+K59+M59</f>
        <v>246.17000000000002</v>
      </c>
      <c r="P59" s="110">
        <f>IF(O59=0,0,(D59+F59+H59+J59+L59+N59)/O59)</f>
        <v>805.19826943006865</v>
      </c>
    </row>
    <row r="60" spans="1:16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>
        <f>C61+E61+G61+I61+K61+M61</f>
        <v>0</v>
      </c>
      <c r="P61" s="62">
        <f>IF(O61=0,0,(D61+F61+H61+J61+L61+N61)/O61)</f>
        <v>0</v>
      </c>
    </row>
    <row r="62" spans="1:16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03"/>
      <c r="N62" s="103"/>
      <c r="O62" s="112">
        <f>C62+E62+G62+I62+K62+M62</f>
        <v>0</v>
      </c>
      <c r="P62" s="110">
        <f>IF(O62=0,0,(D62+F62+H62+J62+L62+N62)/O62)</f>
        <v>0</v>
      </c>
    </row>
    <row r="63" spans="1:16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  <row r="64" spans="1:16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357">
        <v>1792.18</v>
      </c>
      <c r="O64" s="61">
        <f>C64+E64+G64+I64+K64+M64</f>
        <v>47414.135395170604</v>
      </c>
      <c r="P64" s="62">
        <f>IF(O64=0,0,(D64+F64+H64+J64+L64+N64)/O64)</f>
        <v>1.4278260994482992</v>
      </c>
    </row>
    <row r="65" spans="1:16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358">
        <f>C65+E65+G65+I65+K65+M65</f>
        <v>77.350000000000009</v>
      </c>
      <c r="P65" s="322">
        <f>IF(O65=0,0,(D65+F65+H65+J65+L65+N65)/O65)</f>
        <v>784.53883107950855</v>
      </c>
    </row>
    <row r="66" spans="1:16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</row>
    <row r="67" spans="1:16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357">
        <v>1415.25</v>
      </c>
      <c r="O67" s="61">
        <f>C67+E67+G67+I67+K67+M67</f>
        <v>24422</v>
      </c>
      <c r="P67" s="62">
        <f>IF(O67=0,0,(D67+F67+H67+J67+L67+N67)/O67)</f>
        <v>1.4938444844812058</v>
      </c>
    </row>
    <row r="68" spans="1:16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93">
        <v>1.1499999999999999</v>
      </c>
      <c r="N68" s="93">
        <v>862.95</v>
      </c>
      <c r="O68" s="112">
        <f>C68+E68+G68+I68+K68+M68</f>
        <v>34.479999999999997</v>
      </c>
      <c r="P68" s="110">
        <f>IF(O68=0,0,(D68+F68+H68+J68+L68+N68)/O68)</f>
        <v>779.37184374419962</v>
      </c>
    </row>
    <row r="69" spans="1:16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</row>
    <row r="70" spans="1:16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357">
        <v>237298.51</v>
      </c>
      <c r="O70" s="61">
        <f>C70+E70+G70+I70+K70+M70</f>
        <v>1423025.0000000005</v>
      </c>
      <c r="P70" s="62">
        <f>IF(O70=0,0,(D70+F70+H70+J70+L70+N70)/O70)</f>
        <v>1.3686864039633875</v>
      </c>
    </row>
    <row r="71" spans="1:16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03"/>
      <c r="N71" s="103"/>
      <c r="O71" s="112">
        <f>C71+E71+G71+I71+K71+M71</f>
        <v>1537.31</v>
      </c>
      <c r="P71" s="110">
        <f>IF(O71=0,0,(D71+F71+H71+J71+L71+N71)/O71)</f>
        <v>815.62163905959119</v>
      </c>
    </row>
    <row r="72" spans="1:16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7"/>
    </row>
    <row r="73" spans="1:16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1">
        <f>C73+E73+G73+I73+K73+M73</f>
        <v>184011.00000000003</v>
      </c>
      <c r="P73" s="62">
        <f>IF(O73=0,0,(D73+F73+H73+J73+L73+N73)/O73)</f>
        <v>1.0697014308927182</v>
      </c>
    </row>
    <row r="74" spans="1:16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03"/>
      <c r="N74" s="103"/>
      <c r="O74" s="112">
        <f>C74+E74+G74+I74+K74+M74</f>
        <v>50.239999999999995</v>
      </c>
      <c r="P74" s="110">
        <f>IF(O74=0,0,(D74+F74+H74+J74+L74+N74)/O74)</f>
        <v>820.73552737460204</v>
      </c>
    </row>
    <row r="75" spans="1:16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</row>
    <row r="76" spans="1:16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1">
        <f>C76+E76+G76+I76+K76+M76</f>
        <v>4340253.9999999981</v>
      </c>
      <c r="P76" s="62">
        <f>IF(O76=0,0,(D76+F76+H76+J76+L76+N76)/O76)</f>
        <v>1.5045834045657243</v>
      </c>
    </row>
    <row r="77" spans="1:16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12">
        <f>C77+E77+G77+I77+K77+M77</f>
        <v>5867.02</v>
      </c>
      <c r="P77" s="110">
        <f>IF(O77=0,0,(D77+F77+H77+J77+L77+N77)/O77)</f>
        <v>780.45544242537096</v>
      </c>
    </row>
    <row r="78" spans="1:16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7"/>
    </row>
    <row r="79" spans="1:16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1">
        <f>C79+E79+G79+I79+K79+M79</f>
        <v>60958.112678606056</v>
      </c>
      <c r="P79" s="62">
        <f>IF(O79=0,0,(D79+F79+H79+J79+L79+N79)/O79)</f>
        <v>1.4966144126049767</v>
      </c>
    </row>
    <row r="80" spans="1:16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03"/>
      <c r="N80" s="103"/>
      <c r="O80" s="112">
        <f>C80+E80+G80+I80+K80+M80</f>
        <v>0</v>
      </c>
      <c r="P80" s="110">
        <f>IF(O80=0,0,(D80+F80+H80+J80+L80+N80)/O80)</f>
        <v>0</v>
      </c>
    </row>
    <row r="81" spans="1:16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/>
    </row>
    <row r="82" spans="1:16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61">
        <f>C82+E82+G82+I82+K82+M82</f>
        <v>173820.99999999997</v>
      </c>
      <c r="P82" s="62">
        <f>IF(O82=0,0,(D82+F82+H82+J82+L82+N82)/O82)</f>
        <v>1.5119960188929993</v>
      </c>
    </row>
    <row r="83" spans="1:16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112">
        <f>C83+E83+G83+I83+K83+M83</f>
        <v>752</v>
      </c>
      <c r="P83" s="110">
        <f>IF(O83=0,0,(D83+F83+H83+J83+L83+N83)/O83)</f>
        <v>767.84760768617014</v>
      </c>
    </row>
    <row r="84" spans="1:16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61">
        <f>C85+E85+G85+I85+K85+M85</f>
        <v>304889.99999999994</v>
      </c>
      <c r="P85" s="62">
        <f>IF(O85=0,0,(D85+F85+H85+J85+L85+N85)/O85)</f>
        <v>1.4699064252681295</v>
      </c>
    </row>
    <row r="86" spans="1:16" ht="16.5" thickBot="1">
      <c r="A86" s="455"/>
      <c r="B86" s="16" t="s">
        <v>13</v>
      </c>
      <c r="C86" s="314">
        <v>304</v>
      </c>
      <c r="D86" s="314">
        <v>230698.89375999998</v>
      </c>
      <c r="E86" s="314"/>
      <c r="F86" s="314"/>
      <c r="G86" s="314"/>
      <c r="H86" s="314"/>
      <c r="I86" s="314">
        <v>118</v>
      </c>
      <c r="J86" s="314">
        <v>98603.33</v>
      </c>
      <c r="K86" s="314">
        <v>118</v>
      </c>
      <c r="L86" s="314">
        <v>94764.793459999986</v>
      </c>
      <c r="M86" s="314"/>
      <c r="N86" s="314"/>
      <c r="O86" s="358">
        <f>C86+E86+G86+I86+K86+M86</f>
        <v>540</v>
      </c>
      <c r="P86" s="322">
        <f>IF(O86=0,0,(D86+F86+H86+J86+L86+N86)/O86)</f>
        <v>785.30929114814796</v>
      </c>
    </row>
    <row r="87" spans="1:16" ht="15.75">
      <c r="A87" s="454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364"/>
    </row>
    <row r="88" spans="1:16" ht="15.75">
      <c r="A88" s="454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7"/>
      <c r="N88" s="67"/>
      <c r="O88" s="61">
        <f>C88+E88+G88+I88+K88+M88</f>
        <v>24030</v>
      </c>
      <c r="P88" s="62">
        <f>IF(O88=0,0,(D88+F88+H88+J88+L88+N88)/O88)</f>
        <v>1.6325730337078652</v>
      </c>
    </row>
    <row r="89" spans="1:16" ht="16.5" thickBot="1">
      <c r="A89" s="455"/>
      <c r="B89" s="16" t="s">
        <v>13</v>
      </c>
      <c r="C89" s="63">
        <v>85.61</v>
      </c>
      <c r="D89" s="63">
        <v>64967.540443400001</v>
      </c>
      <c r="E89" s="63">
        <v>4.66</v>
      </c>
      <c r="F89" s="63">
        <v>3577.6</v>
      </c>
      <c r="G89" s="63">
        <v>1.73</v>
      </c>
      <c r="H89" s="63">
        <v>1360.31</v>
      </c>
      <c r="I89" s="314"/>
      <c r="J89" s="314"/>
      <c r="K89" s="314"/>
      <c r="L89" s="314"/>
      <c r="M89" s="314"/>
      <c r="N89" s="314"/>
      <c r="O89" s="358">
        <f>C89+E89+G89+I89+K89+M89</f>
        <v>92</v>
      </c>
      <c r="P89" s="322">
        <f>IF(O89=0,0,(D89+F89+H89+J89+L89+N89)/O89)</f>
        <v>759.84185264565212</v>
      </c>
    </row>
    <row r="90" spans="1:16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J90" si="4">D9+D12+D15+D18+D21+D24+D27+D30+D33+D36+D39+D42+D45+D48+D50+D58+D61+D64+D67+D70+D73+D76+D79+D82+D85+D88</f>
        <v>5566196.540000001</v>
      </c>
      <c r="E90" s="50">
        <f t="shared" si="4"/>
        <v>2787405.9999999991</v>
      </c>
      <c r="F90" s="50">
        <f t="shared" si="4"/>
        <v>6592547.7999999998</v>
      </c>
      <c r="G90" s="50">
        <f t="shared" si="4"/>
        <v>902378.1582165719</v>
      </c>
      <c r="H90" s="50">
        <f t="shared" si="4"/>
        <v>3871829.3999999994</v>
      </c>
      <c r="I90" s="50">
        <f t="shared" si="4"/>
        <v>1675259.7518367153</v>
      </c>
      <c r="J90" s="50">
        <f t="shared" si="4"/>
        <v>4534425.7799999993</v>
      </c>
      <c r="K90" s="50">
        <f>K9+K12+K15+K18+K21+K24+K27+K30+K33+K36+K39+K42+K45+K48+K50+K58+K61+K64+K67+K70+K73+K76+K79+K82+K85+K88</f>
        <v>1302777.3380204889</v>
      </c>
      <c r="L90" s="50">
        <f>L9+L12+L15+L18+L21+L24+L27+L30+L33+L36+L39+L42+L45+L48+L50+L58+L61+L64+L67+L70+L73+L76+L79+L82+L85+L88</f>
        <v>3671703.3599999994</v>
      </c>
      <c r="M90" s="50">
        <f>M9+M12+M15+M18+M21+M24+M27+M30+M33+M36+M39+M42+M45+M48+M50+M58+M61+M64+M67+M70+M73+M76+M79+M82+M85+M88</f>
        <v>824949.99999999953</v>
      </c>
      <c r="N90" s="50">
        <f>N9+N12+N15+N18+N21+N24+N27+N30+N33+N36+N39+N42+N45+N48+N50+N58+N61+N64+N67+N70+N73+N76+N79+N82+N85+N88</f>
        <v>2847380.26</v>
      </c>
      <c r="O90" s="50">
        <f>C90+E90+G90+I90+K90+M90</f>
        <v>9709142.2480737753</v>
      </c>
      <c r="P90" s="97">
        <f>IF(O90=0,0,(D90+F90+H90+J90+L90+N90)/O90)</f>
        <v>2.7895443745685444</v>
      </c>
    </row>
    <row r="91" spans="1:16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L91" si="5">D10+D13+D16+D19+D22+D25+D28+D31+D34+D37+D40+D43+D46+D49+D59+D62+D65+D68+D71+D74+D77+D80+D83+D86+D89</f>
        <v>1569002.8993233999</v>
      </c>
      <c r="E91" s="303">
        <f t="shared" si="5"/>
        <v>3568.35</v>
      </c>
      <c r="F91" s="303">
        <f t="shared" si="5"/>
        <v>2739509.3400000003</v>
      </c>
      <c r="G91" s="303">
        <f t="shared" si="5"/>
        <v>644.35</v>
      </c>
      <c r="H91" s="303">
        <f t="shared" si="5"/>
        <v>506657.7</v>
      </c>
      <c r="I91" s="303">
        <f t="shared" si="5"/>
        <v>2275.88</v>
      </c>
      <c r="J91" s="303">
        <f t="shared" si="5"/>
        <v>1901774.1800000002</v>
      </c>
      <c r="K91" s="303">
        <f t="shared" si="5"/>
        <v>1038.72</v>
      </c>
      <c r="L91" s="303">
        <f t="shared" si="5"/>
        <v>834187.17171839997</v>
      </c>
      <c r="M91" s="303">
        <f t="shared" ref="M91:N91" si="6">M10+M13+M16+M19+M22+M25+M28+M31+M34+M37+M40+M43+M46+M49+M59+M62+M65+M68+M71+M74+M77+M80+M83+M86+M89</f>
        <v>473.33000000000004</v>
      </c>
      <c r="N91" s="303">
        <f t="shared" si="6"/>
        <v>355180.82999999996</v>
      </c>
      <c r="O91" s="356">
        <f>C91+E91+G91+I91+K91+M91</f>
        <v>10068.16</v>
      </c>
      <c r="P91" s="96">
        <f>IF(O91=0,0,(D91+F91+H91+J91+L91+N91)/O91)</f>
        <v>785.27875212966433</v>
      </c>
    </row>
    <row r="92" spans="1:16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6">
      <c r="O93" s="11"/>
      <c r="P93" s="11"/>
    </row>
    <row r="94" spans="1:16">
      <c r="O94" s="12"/>
      <c r="P94" s="12"/>
    </row>
    <row r="95" spans="1:16">
      <c r="O95" s="12"/>
      <c r="P95" s="20"/>
    </row>
    <row r="96" spans="1:16">
      <c r="O96" s="12"/>
    </row>
    <row r="97" spans="15:16">
      <c r="O97" s="12"/>
      <c r="P97" s="12"/>
    </row>
    <row r="98" spans="15:16">
      <c r="O98" s="12"/>
      <c r="P98" s="8"/>
    </row>
    <row r="99" spans="15:16">
      <c r="O99" s="12"/>
    </row>
  </sheetData>
  <mergeCells count="37">
    <mergeCell ref="I3:J3"/>
    <mergeCell ref="K3:L3"/>
    <mergeCell ref="O3:P3"/>
    <mergeCell ref="A1:P1"/>
    <mergeCell ref="A8:A10"/>
    <mergeCell ref="A3:A6"/>
    <mergeCell ref="B3:B6"/>
    <mergeCell ref="C3:D3"/>
    <mergeCell ref="E3:F3"/>
    <mergeCell ref="G3:H3"/>
    <mergeCell ref="A11:A13"/>
    <mergeCell ref="A14:A16"/>
    <mergeCell ref="A17:A19"/>
    <mergeCell ref="A20:A22"/>
    <mergeCell ref="A23:A25"/>
    <mergeCell ref="A54:A56"/>
    <mergeCell ref="A26:A28"/>
    <mergeCell ref="A29:A31"/>
    <mergeCell ref="A32:A34"/>
    <mergeCell ref="A35:A37"/>
    <mergeCell ref="A38:A40"/>
    <mergeCell ref="A87:A89"/>
    <mergeCell ref="M3:N3"/>
    <mergeCell ref="A72:A74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41:A43"/>
    <mergeCell ref="A44:A46"/>
    <mergeCell ref="A47:A49"/>
    <mergeCell ref="A51:A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workbookViewId="0">
      <pane xSplit="2" ySplit="6" topLeftCell="C70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6" width="21.28515625" hidden="1" customWidth="1"/>
    <col min="17" max="17" width="16.85546875" customWidth="1"/>
    <col min="18" max="18" width="14.42578125" customWidth="1"/>
  </cols>
  <sheetData>
    <row r="1" spans="1:18" ht="15" customHeight="1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15.75" thickBot="1">
      <c r="Q2" s="11"/>
    </row>
    <row r="3" spans="1:18" ht="16.5" thickBot="1">
      <c r="A3" s="442" t="s">
        <v>0</v>
      </c>
      <c r="B3" s="442" t="s">
        <v>1</v>
      </c>
      <c r="C3" s="456" t="s">
        <v>60</v>
      </c>
      <c r="D3" s="457"/>
      <c r="E3" s="440">
        <f>C3+31</f>
        <v>43497</v>
      </c>
      <c r="F3" s="441"/>
      <c r="G3" s="440">
        <f t="shared" ref="G3" si="0">E3+31</f>
        <v>43528</v>
      </c>
      <c r="H3" s="441"/>
      <c r="I3" s="440">
        <f t="shared" ref="I3" si="1">G3+31</f>
        <v>43559</v>
      </c>
      <c r="J3" s="441"/>
      <c r="K3" s="440">
        <f t="shared" ref="K3" si="2">I3+31</f>
        <v>43590</v>
      </c>
      <c r="L3" s="441"/>
      <c r="M3" s="440">
        <f t="shared" ref="M3" si="3">K3+31</f>
        <v>43621</v>
      </c>
      <c r="N3" s="441"/>
      <c r="O3" s="440">
        <f t="shared" ref="O3" si="4">M3+31</f>
        <v>43652</v>
      </c>
      <c r="P3" s="445"/>
      <c r="Q3" s="456" t="s">
        <v>66</v>
      </c>
      <c r="R3" s="457"/>
    </row>
    <row r="4" spans="1:18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" t="s">
        <v>2</v>
      </c>
      <c r="R4" s="4" t="s">
        <v>3</v>
      </c>
    </row>
    <row r="5" spans="1:18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2" t="s">
        <v>4</v>
      </c>
      <c r="R5" s="5"/>
    </row>
    <row r="6" spans="1:18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3" t="s">
        <v>5</v>
      </c>
      <c r="R6" s="6" t="s">
        <v>6</v>
      </c>
    </row>
    <row r="7" spans="1:1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13"/>
      <c r="Q7" s="3"/>
      <c r="R7" s="44"/>
    </row>
    <row r="8" spans="1:18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14"/>
      <c r="Q8" s="233" t="s">
        <v>10</v>
      </c>
      <c r="R8" s="87" t="s">
        <v>10</v>
      </c>
    </row>
    <row r="9" spans="1:18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17"/>
      <c r="Q9" s="170">
        <f>C9+E9+G9+I9+K9+M9+O9</f>
        <v>0</v>
      </c>
      <c r="R9" s="62">
        <f>IF(Q9=0,0,(D9+F9+H9+J9+L9+N9+P9)/Q9)</f>
        <v>0</v>
      </c>
    </row>
    <row r="10" spans="1:18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16"/>
      <c r="Q10" s="234">
        <f>C10+E10+G10+I10+K10+M10+O10</f>
        <v>0</v>
      </c>
      <c r="R10" s="110">
        <f>IF(Q10=0,0,(D10+F10+H10+J10+L10+N10+P10)/Q10)</f>
        <v>0</v>
      </c>
    </row>
    <row r="11" spans="1:18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14"/>
      <c r="Q11" s="233" t="s">
        <v>10</v>
      </c>
      <c r="R11" s="87" t="s">
        <v>10</v>
      </c>
    </row>
    <row r="12" spans="1:18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117">
        <v>27300.19</v>
      </c>
      <c r="Q12" s="170">
        <f>C12+E12+G12+I12+K12+M12+O12</f>
        <v>16281.999999999998</v>
      </c>
      <c r="R12" s="62">
        <f>IF(Q12=0,0,(D12+F12+H12+J12+L12+N12+P12)/Q12)</f>
        <v>1.6767098636531139</v>
      </c>
    </row>
    <row r="13" spans="1:18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116">
        <v>33821.300000000003</v>
      </c>
      <c r="Q13" s="234">
        <f>C13+E13+G13+I13+K13+M13+O13</f>
        <v>42.81</v>
      </c>
      <c r="R13" s="110">
        <f>IF(Q13=0,0,(D13+F13+H13+J13+L13+N13+P13)/Q13)</f>
        <v>790.03270263957018</v>
      </c>
    </row>
    <row r="14" spans="1:18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14"/>
      <c r="Q14" s="233" t="s">
        <v>10</v>
      </c>
      <c r="R14" s="87" t="s">
        <v>10</v>
      </c>
    </row>
    <row r="15" spans="1:18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7"/>
      <c r="Q15" s="170">
        <f>C15+E15+G15+I15+K15+M15+O15</f>
        <v>0</v>
      </c>
      <c r="R15" s="62">
        <f>IF(Q15=0,0,(D15+F15+H15+J15+L15+N15+P15)/Q15)</f>
        <v>0</v>
      </c>
    </row>
    <row r="16" spans="1:18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16"/>
      <c r="Q16" s="234">
        <f>C16+E16+G16+I16+K16+M16+O16</f>
        <v>0</v>
      </c>
      <c r="R16" s="110">
        <f>IF(Q16=0,0,(D16+F16+H16+J16+L16+N16+P16)/Q16)</f>
        <v>0</v>
      </c>
    </row>
    <row r="17" spans="1:18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18"/>
      <c r="Q17" s="167"/>
      <c r="R17" s="41"/>
    </row>
    <row r="18" spans="1:18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17"/>
      <c r="Q18" s="170">
        <f>C18+E18+G18+I18+K18+M18+O18</f>
        <v>0</v>
      </c>
      <c r="R18" s="62">
        <f>IF(Q18=0,0,(D18+F18+H18+J18+L18+N18+P18)/Q18)</f>
        <v>0</v>
      </c>
    </row>
    <row r="19" spans="1:18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85"/>
      <c r="N19" s="85"/>
      <c r="O19" s="85"/>
      <c r="P19" s="116"/>
      <c r="Q19" s="234">
        <f>C19+E19+G19+I19+K19+M19+O19</f>
        <v>0</v>
      </c>
      <c r="R19" s="110">
        <f>IF(Q19=0,0,(D19+F19+H19+J19+L19+N19+P19)/Q19)</f>
        <v>0</v>
      </c>
    </row>
    <row r="20" spans="1:18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18"/>
      <c r="Q20" s="167"/>
      <c r="R20" s="41"/>
    </row>
    <row r="21" spans="1:18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117"/>
      <c r="Q21" s="170">
        <f>C21+E21+G21+I21+K21+M21+O21</f>
        <v>16262.999999999989</v>
      </c>
      <c r="R21" s="62">
        <f>IF(Q21=0,0,(D21+F21+H21+J21+L21+N21+P21)/Q21)</f>
        <v>1.5931740761237176</v>
      </c>
    </row>
    <row r="22" spans="1:18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85"/>
      <c r="N22" s="85"/>
      <c r="O22" s="85"/>
      <c r="P22" s="116"/>
      <c r="Q22" s="234">
        <f>C22+E22+G22+I22+K22+M22+O22</f>
        <v>1.99</v>
      </c>
      <c r="R22" s="110">
        <f>IF(Q22=0,0,(D22+F22+H22+J22+L22+N22+P22)/Q22)</f>
        <v>758.87939698492471</v>
      </c>
    </row>
    <row r="23" spans="1:18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18"/>
      <c r="Q23" s="167"/>
      <c r="R23" s="41"/>
    </row>
    <row r="24" spans="1:18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17"/>
      <c r="Q24" s="170">
        <f>C24+E24+G24+I24+K24+M24+O24</f>
        <v>0</v>
      </c>
      <c r="R24" s="62">
        <f>IF(Q24=0,0,(D24+F24+H24+J24+L24+N24+P24)/Q24)</f>
        <v>0</v>
      </c>
    </row>
    <row r="25" spans="1:18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9"/>
      <c r="Q25" s="234">
        <f>C25+E25+G25+I25+K25+M25+O25</f>
        <v>0</v>
      </c>
      <c r="R25" s="110">
        <f>IF(Q25=0,0,(D25+F25+H25+J25+L25+N25+P25)/Q25)</f>
        <v>0</v>
      </c>
    </row>
    <row r="26" spans="1:18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20"/>
      <c r="Q26" s="168"/>
      <c r="R26" s="60"/>
    </row>
    <row r="27" spans="1:18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121">
        <v>30876.58</v>
      </c>
      <c r="Q27" s="170">
        <f>C27+E27+G27+I27+K27+M27+O27</f>
        <v>702135</v>
      </c>
      <c r="R27" s="62">
        <f>IF(Q27=0,0,(D27+F27+H27+J27+L27+N27+P27)/Q27)</f>
        <v>1.5057519850171261</v>
      </c>
    </row>
    <row r="28" spans="1:18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352"/>
      <c r="N28" s="352"/>
      <c r="O28" s="352">
        <v>42.21</v>
      </c>
      <c r="P28" s="370">
        <v>33347.279999999999</v>
      </c>
      <c r="Q28" s="234">
        <f>C28+E28+G28+I28+K28+M28+O28</f>
        <v>911.81000000000006</v>
      </c>
      <c r="R28" s="110">
        <f>IF(Q28=0,0,(D28+F28+H28+J28+L28+N28+P28)/Q28)</f>
        <v>775.3129928384202</v>
      </c>
    </row>
    <row r="29" spans="1:18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23"/>
      <c r="Q29" s="174"/>
      <c r="R29" s="58"/>
    </row>
    <row r="30" spans="1:18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117">
        <v>8501.0499999999993</v>
      </c>
      <c r="Q30" s="170">
        <f>C30+E30+G30+I30+K30+M30+O30</f>
        <v>4865</v>
      </c>
      <c r="R30" s="62">
        <f>IF(Q30=0,0,(D30+F30+H30+J30+L30+N30+P30)/Q30)</f>
        <v>1.7473895169578622</v>
      </c>
    </row>
    <row r="31" spans="1:18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85"/>
      <c r="N31" s="85"/>
      <c r="O31" s="85"/>
      <c r="P31" s="116"/>
      <c r="Q31" s="234">
        <f>C31+E31+G31+I31+K31+M31+O31</f>
        <v>0</v>
      </c>
      <c r="R31" s="110">
        <f>IF(Q31=0,0,(D31+F31+H31+J31+L31+N31+P31)/Q31)</f>
        <v>0</v>
      </c>
    </row>
    <row r="32" spans="1:18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24"/>
      <c r="Q32" s="176"/>
      <c r="R32" s="65"/>
    </row>
    <row r="33" spans="1:18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17"/>
      <c r="Q33" s="170">
        <f>C33+E33+G33+I33+K33+M33+O33</f>
        <v>0</v>
      </c>
      <c r="R33" s="62">
        <f>IF(Q33=0,0,(D33+F33+H33+J33+L33+N33+P33)/Q33)</f>
        <v>0</v>
      </c>
    </row>
    <row r="34" spans="1:18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85"/>
      <c r="N34" s="85"/>
      <c r="O34" s="85"/>
      <c r="P34" s="116"/>
      <c r="Q34" s="234">
        <f>C34+E34+G34+I34+K34+M34+O34</f>
        <v>0</v>
      </c>
      <c r="R34" s="110">
        <f>IF(Q34=0,0,(D34+F34+H34+J34+L34+N34+P34)/Q34)</f>
        <v>0</v>
      </c>
    </row>
    <row r="35" spans="1:18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23"/>
      <c r="Q35" s="174"/>
      <c r="R35" s="58"/>
    </row>
    <row r="36" spans="1:18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117">
        <v>43227.98</v>
      </c>
      <c r="Q36" s="170">
        <f>C36+E36+G36+I36+K36+M36+O36</f>
        <v>28922</v>
      </c>
      <c r="R36" s="62">
        <f>IF(Q36=0,0,(D36+F36+H36+J36+L36+N36+P36)/Q36)</f>
        <v>1.4946400663854507</v>
      </c>
    </row>
    <row r="37" spans="1:18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85"/>
      <c r="N37" s="85"/>
      <c r="O37" s="85">
        <v>63.23</v>
      </c>
      <c r="P37" s="116">
        <v>49953.760000000002</v>
      </c>
      <c r="Q37" s="234">
        <f>C37+E37+G37+I37+K37+M37+O37</f>
        <v>63.23</v>
      </c>
      <c r="R37" s="110">
        <f>IF(Q37=0,0,(D37+F37+H37+J37+L37+N37+P37)/Q37)</f>
        <v>790.03257947176985</v>
      </c>
    </row>
    <row r="38" spans="1:18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123"/>
      <c r="Q38" s="174"/>
      <c r="R38" s="58"/>
    </row>
    <row r="39" spans="1:18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17"/>
      <c r="Q39" s="170">
        <f>C39+E39+G39+I39+K39+M39+O39</f>
        <v>0</v>
      </c>
      <c r="R39" s="62">
        <f>IF(Q39=0,0,(D39+F39+H39+J39+L39+N39+P39)/Q39)</f>
        <v>0</v>
      </c>
    </row>
    <row r="40" spans="1:18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85"/>
      <c r="N40" s="85"/>
      <c r="O40" s="85"/>
      <c r="P40" s="116"/>
      <c r="Q40" s="234">
        <f>C40+E40+G40+I40+K40+M40+O40</f>
        <v>0</v>
      </c>
      <c r="R40" s="110">
        <f>IF(Q40=0,0,(D40+F40+H40+J40+L40+N40+P40)/Q40)</f>
        <v>0</v>
      </c>
    </row>
    <row r="41" spans="1:18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23"/>
      <c r="Q41" s="174"/>
      <c r="R41" s="58"/>
    </row>
    <row r="42" spans="1:18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117">
        <v>642.59</v>
      </c>
      <c r="Q42" s="170">
        <f>C42+E42+G42+I42+K42+M42+O42</f>
        <v>399.00000000000017</v>
      </c>
      <c r="R42" s="62">
        <f>IF(Q42=0,0,(D42+F42+H42+J42+L42+N42+P42)/Q42)</f>
        <v>1.6105012531328315</v>
      </c>
    </row>
    <row r="43" spans="1:18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353"/>
      <c r="N43" s="353"/>
      <c r="O43" s="112">
        <v>0.88</v>
      </c>
      <c r="P43" s="371">
        <v>695.23</v>
      </c>
      <c r="Q43" s="234">
        <f>C43+E43+G43+I43+K43+M43+O43</f>
        <v>0.88</v>
      </c>
      <c r="R43" s="110">
        <f>IF(Q43=0,0,(D43+F43+H43+J43+L43+N43+P43)/Q43)</f>
        <v>790.03409090909088</v>
      </c>
    </row>
    <row r="44" spans="1:18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23"/>
      <c r="Q44" s="174"/>
      <c r="R44" s="58"/>
    </row>
    <row r="45" spans="1:18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117">
        <v>55474.77</v>
      </c>
      <c r="Q45" s="170">
        <f>C45+E45+G45+I45+K45+M45+O45</f>
        <v>35844.999999999993</v>
      </c>
      <c r="R45" s="62">
        <f>IF(Q45=0,0,(D45+F45+H45+J45+L45+N45+P45)/Q45)</f>
        <v>1.5485027200446368</v>
      </c>
    </row>
    <row r="46" spans="1:18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85"/>
      <c r="N46" s="85"/>
      <c r="O46" s="85">
        <v>59.5</v>
      </c>
      <c r="P46" s="116">
        <v>47006.94</v>
      </c>
      <c r="Q46" s="234">
        <f>C46+E46+G46+I46+K46+M46+O46</f>
        <v>59.5</v>
      </c>
      <c r="R46" s="110">
        <f>IF(Q46=0,0,(D46+F46+H46+J46+L46+N46+P46)/Q46)</f>
        <v>790.03260504201683</v>
      </c>
    </row>
    <row r="47" spans="1:18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23"/>
      <c r="Q47" s="174"/>
      <c r="R47" s="58"/>
    </row>
    <row r="48" spans="1:18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17"/>
      <c r="Q48" s="170">
        <f>C48+E48+G48+I48+K48+M48+O48</f>
        <v>0</v>
      </c>
      <c r="R48" s="62">
        <f>IF(Q48=0,0,(D48+F48+H48+J48+L48+N48+P48)/Q48)</f>
        <v>0</v>
      </c>
    </row>
    <row r="49" spans="1:18" ht="16.5" thickBot="1">
      <c r="A49" s="450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16"/>
      <c r="Q49" s="234">
        <f>C49+E49+G49+I49+K49+M49+O49</f>
        <v>0</v>
      </c>
      <c r="R49" s="110">
        <f>IF(Q49=0,0,(D49+F49+H49+J49+L49+N49+P49)/Q49)</f>
        <v>0</v>
      </c>
    </row>
    <row r="50" spans="1:18" s="363" customFormat="1" ht="17.25" customHeight="1" thickBot="1">
      <c r="A50" s="359">
        <v>15</v>
      </c>
      <c r="B50" s="360" t="s">
        <v>7</v>
      </c>
      <c r="C50" s="361">
        <v>261229</v>
      </c>
      <c r="D50" s="361">
        <v>2486900.08</v>
      </c>
      <c r="E50" s="361">
        <v>261977</v>
      </c>
      <c r="F50" s="361">
        <v>2729800.34</v>
      </c>
      <c r="G50" s="361">
        <v>261281</v>
      </c>
      <c r="H50" s="361">
        <v>2926347.1999999997</v>
      </c>
      <c r="I50" s="361">
        <v>262998</v>
      </c>
      <c r="J50" s="361">
        <v>2577380.4</v>
      </c>
      <c r="K50" s="361">
        <v>209493</v>
      </c>
      <c r="L50" s="361">
        <v>2304423</v>
      </c>
      <c r="M50" s="361">
        <v>106189</v>
      </c>
      <c r="N50" s="361">
        <v>1896535.54</v>
      </c>
      <c r="O50" s="361">
        <v>158692</v>
      </c>
      <c r="P50" s="372">
        <v>977542.72</v>
      </c>
      <c r="Q50" s="377">
        <f>C50+E50+G50+I50+K50+M50+O50</f>
        <v>1521859</v>
      </c>
      <c r="R50" s="362">
        <f>IF(Q50=0,0,(D50+F50+H50+J50+L50+N50+P50)/Q50)</f>
        <v>10.447044883921572</v>
      </c>
    </row>
    <row r="51" spans="1:18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114"/>
      <c r="Q51" s="160"/>
      <c r="R51" s="87"/>
    </row>
    <row r="52" spans="1:18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27"/>
      <c r="Q52" s="170">
        <f>C52+E52+G52+I52+K52+M52+O52</f>
        <v>0</v>
      </c>
      <c r="R52" s="62">
        <f>IF(Q52=0,0,(D52+F52+H52+J52+L52+N52+P52)/Q52)</f>
        <v>0</v>
      </c>
    </row>
    <row r="53" spans="1:18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354"/>
      <c r="N53" s="354"/>
      <c r="O53" s="354"/>
      <c r="P53" s="373"/>
      <c r="Q53" s="234">
        <f>C53+E53+G53+I53+K53+M53+O53</f>
        <v>0</v>
      </c>
      <c r="R53" s="110">
        <f>IF(Q53=0,0,(D53+F53+H53+J53+L53+N53+P53)/Q53)</f>
        <v>0</v>
      </c>
    </row>
    <row r="54" spans="1:18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129"/>
      <c r="Q54" s="184"/>
      <c r="R54" s="72"/>
    </row>
    <row r="55" spans="1:18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21"/>
      <c r="Q55" s="170">
        <f>C55+E55+G55+I55+K55+M55+O55</f>
        <v>0</v>
      </c>
      <c r="R55" s="62">
        <f>IF(Q55=0,0,(D55+F55+H55+J55+L55+N55+P55)/Q55)</f>
        <v>0</v>
      </c>
    </row>
    <row r="56" spans="1:18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355"/>
      <c r="N56" s="355"/>
      <c r="O56" s="355"/>
      <c r="P56" s="374"/>
      <c r="Q56" s="234">
        <f>C56+E56+G56+I56+K56+M56+O56</f>
        <v>0</v>
      </c>
      <c r="R56" s="110">
        <f>IF(Q56=0,0,(D56+F56+H56+J56+L56+N56+P56)/Q56)</f>
        <v>0</v>
      </c>
    </row>
    <row r="57" spans="1:18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129"/>
      <c r="Q57" s="184"/>
      <c r="R57" s="72"/>
    </row>
    <row r="58" spans="1:18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131">
        <v>329255.45</v>
      </c>
      <c r="Q58" s="170">
        <f>C58+E58+G58+I58+K58+M58+O58</f>
        <v>1312792.0000000002</v>
      </c>
      <c r="R58" s="62">
        <f>IF(Q58=0,0,(D58+F58+H58+J58+L58+N58+P58)/Q58)</f>
        <v>1.3857798036551103</v>
      </c>
    </row>
    <row r="59" spans="1:18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93"/>
      <c r="N59" s="93"/>
      <c r="O59" s="93">
        <v>39.69</v>
      </c>
      <c r="P59" s="132">
        <v>31356.39</v>
      </c>
      <c r="Q59" s="234">
        <f>C59+E59+G59+I59+K59+M59+O59</f>
        <v>285.86</v>
      </c>
      <c r="R59" s="110">
        <f>IF(Q59=0,0,(D59+F59+H59+J59+L59+N59+P59)/Q59)</f>
        <v>803.09259072832856</v>
      </c>
    </row>
    <row r="60" spans="1:18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129"/>
      <c r="Q60" s="184"/>
      <c r="R60" s="72"/>
    </row>
    <row r="61" spans="1:18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121"/>
      <c r="Q61" s="170">
        <f>C61+E61+G61+I61+K61+M61+O61</f>
        <v>0</v>
      </c>
      <c r="R61" s="62">
        <f>IF(Q61=0,0,(D61+F61+H61+J61+L61+N61+P61)/Q61)</f>
        <v>0</v>
      </c>
    </row>
    <row r="62" spans="1:18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03"/>
      <c r="N62" s="103"/>
      <c r="O62" s="103"/>
      <c r="P62" s="135"/>
      <c r="Q62" s="234">
        <f>C62+E62+G62+I62+K62+M62+O62</f>
        <v>0</v>
      </c>
      <c r="R62" s="110">
        <f>IF(Q62=0,0,(D62+F62+H62+J62+L62+N62+P62)/Q62)</f>
        <v>0</v>
      </c>
    </row>
    <row r="63" spans="1:18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129"/>
      <c r="Q63" s="184"/>
      <c r="R63" s="72"/>
    </row>
    <row r="64" spans="1:18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357">
        <v>1792.18</v>
      </c>
      <c r="O64" s="357">
        <v>14</v>
      </c>
      <c r="P64" s="375">
        <v>14.36</v>
      </c>
      <c r="Q64" s="170">
        <f>C64+E64+G64+I64+K64+M64+O64</f>
        <v>47428.135395170604</v>
      </c>
      <c r="R64" s="62">
        <f>IF(Q64=0,0,(D64+F64+H64+J64+L64+N64+P64)/Q64)</f>
        <v>1.4277074027012022</v>
      </c>
    </row>
    <row r="65" spans="1:18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133"/>
      <c r="Q65" s="234">
        <f>C65+E65+G65+I65+K65+M65+O65</f>
        <v>77.350000000000009</v>
      </c>
      <c r="R65" s="110">
        <f>IF(Q65=0,0,(D65+F65+H65+J65+L65+N65+P65)/Q65)</f>
        <v>784.53883107950855</v>
      </c>
    </row>
    <row r="66" spans="1:18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134"/>
      <c r="Q66" s="193"/>
      <c r="R66" s="78"/>
    </row>
    <row r="67" spans="1:18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357">
        <v>1415.25</v>
      </c>
      <c r="O67" s="357">
        <v>1337</v>
      </c>
      <c r="P67" s="375">
        <v>2052.5500000000002</v>
      </c>
      <c r="Q67" s="170">
        <f>C67+E67+G67+I67+K67+M67+O67</f>
        <v>25759</v>
      </c>
      <c r="R67" s="62">
        <f>IF(Q67=0,0,(D67+F67+H67+J67+L67+N67+P67)/Q67)</f>
        <v>1.4959905275825929</v>
      </c>
    </row>
    <row r="68" spans="1:18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93">
        <v>1.1499999999999999</v>
      </c>
      <c r="N68" s="93">
        <v>862.95</v>
      </c>
      <c r="O68" s="93">
        <v>1.24</v>
      </c>
      <c r="P68" s="132">
        <v>979.64</v>
      </c>
      <c r="Q68" s="234">
        <f>C68+E68+G68+I68+K68+M68+O68</f>
        <v>35.72</v>
      </c>
      <c r="R68" s="110">
        <f>IF(Q68=0,0,(D68+F68+H68+J68+L68+N68+P68)/Q68)</f>
        <v>779.74191411814115</v>
      </c>
    </row>
    <row r="69" spans="1:18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129"/>
      <c r="Q69" s="184"/>
      <c r="R69" s="72"/>
    </row>
    <row r="70" spans="1:18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357">
        <v>237298.51</v>
      </c>
      <c r="O70" s="357">
        <v>171335.9999999998</v>
      </c>
      <c r="P70" s="375">
        <v>223748.27</v>
      </c>
      <c r="Q70" s="170">
        <f>C70+E70+G70+I70+K70+M70+O70</f>
        <v>1594361.0000000002</v>
      </c>
      <c r="R70" s="62">
        <f>IF(Q70=0,0,(D70+F70+H70+J70+L70+N70+P70)/Q70)</f>
        <v>1.3619395105625385</v>
      </c>
    </row>
    <row r="71" spans="1:18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03"/>
      <c r="N71" s="103"/>
      <c r="O71" s="103">
        <v>135.33000000000001</v>
      </c>
      <c r="P71" s="135">
        <v>106915.11</v>
      </c>
      <c r="Q71" s="234">
        <f>C71+E71+G71+I71+K71+M71+O71</f>
        <v>1672.6399999999999</v>
      </c>
      <c r="R71" s="110">
        <f>IF(Q71=0,0,(D71+F71+H71+J71+L71+N71+P71)/Q71)</f>
        <v>813.55127938032103</v>
      </c>
    </row>
    <row r="72" spans="1:18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114"/>
      <c r="Q72" s="160"/>
      <c r="R72" s="87"/>
    </row>
    <row r="73" spans="1:18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127">
        <v>421312.84</v>
      </c>
      <c r="Q73" s="170">
        <f>C73+E73+G73+I73+K73+M73+O73</f>
        <v>471274.99999999988</v>
      </c>
      <c r="R73" s="62">
        <f>IF(Q73=0,0,(D73+F73+H73+J73+L73+N73+P73)/Q73)</f>
        <v>1.3116538539069549</v>
      </c>
    </row>
    <row r="74" spans="1:18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03"/>
      <c r="N74" s="103"/>
      <c r="O74" s="103">
        <v>319.13</v>
      </c>
      <c r="P74" s="135">
        <v>252123.1</v>
      </c>
      <c r="Q74" s="234">
        <f>C74+E74+G74+I74+K74+M74+O74</f>
        <v>369.37</v>
      </c>
      <c r="R74" s="110">
        <f>IF(Q74=0,0,(D74+F74+H74+J74+L74+N74+P74)/Q74)</f>
        <v>794.20866040907492</v>
      </c>
    </row>
    <row r="75" spans="1:18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114"/>
      <c r="Q75" s="160"/>
      <c r="R75" s="87"/>
    </row>
    <row r="76" spans="1:18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127">
        <v>521384.91</v>
      </c>
      <c r="Q76" s="170">
        <f>C76+E76+G76+I76+K76+M76+O76</f>
        <v>4719718.9999999981</v>
      </c>
      <c r="R76" s="62">
        <f>IF(Q76=0,0,(D76+F76+H76+J76+L76+N76+P76)/Q76)</f>
        <v>1.4940845101159632</v>
      </c>
    </row>
    <row r="77" spans="1:18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35">
        <v>345054.63</v>
      </c>
      <c r="Q77" s="234">
        <f>C77+E77+G77+I77+K77+M77+O77</f>
        <v>6303.7800000000007</v>
      </c>
      <c r="R77" s="110">
        <f>IF(Q77=0,0,(D77+F77+H77+J77+L77+N77+P77)/Q77)</f>
        <v>781.11899841341221</v>
      </c>
    </row>
    <row r="78" spans="1:18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114"/>
      <c r="Q78" s="160"/>
      <c r="R78" s="87"/>
    </row>
    <row r="79" spans="1:18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127">
        <v>62281.75</v>
      </c>
      <c r="Q79" s="170">
        <f>C79+E79+G79+I79+K79+M79+O79</f>
        <v>114536.11267860603</v>
      </c>
      <c r="R79" s="62">
        <f>IF(Q79=0,0,(D79+F79+H79+J79+L79+N79+P79)/Q79)</f>
        <v>1.340298150599573</v>
      </c>
    </row>
    <row r="80" spans="1:18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03"/>
      <c r="N80" s="103"/>
      <c r="O80" s="103">
        <v>16</v>
      </c>
      <c r="P80" s="135">
        <v>12640.52</v>
      </c>
      <c r="Q80" s="234">
        <f>C80+E80+G80+I80+K80+M80+O80</f>
        <v>16</v>
      </c>
      <c r="R80" s="110">
        <f>IF(Q80=0,0,(D80+F80+H80+J80+L80+N80+P80)/Q80)</f>
        <v>790.03250000000003</v>
      </c>
    </row>
    <row r="81" spans="1:18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14"/>
      <c r="Q81" s="160"/>
      <c r="R81" s="87"/>
    </row>
    <row r="82" spans="1:18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137">
        <v>201863.79</v>
      </c>
      <c r="Q82" s="170">
        <f>C82+E82+G82+I82+K82+M82+O82</f>
        <v>321446.99999999988</v>
      </c>
      <c r="R82" s="62">
        <f>IF(Q82=0,0,(D82+F82+H82+J82+L82+N82+P82)/Q82)</f>
        <v>1.4455896306389548</v>
      </c>
    </row>
    <row r="83" spans="1:18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132">
        <v>110604.56</v>
      </c>
      <c r="Q83" s="234">
        <f>C83+E83+G83+I83+K83+M83+O83</f>
        <v>892</v>
      </c>
      <c r="R83" s="110">
        <f>IF(Q83=0,0,(D83+F83+H83+J83+L83+N83+P83)/Q83)</f>
        <v>771.32955266816145</v>
      </c>
    </row>
    <row r="84" spans="1:18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114"/>
      <c r="Q84" s="160"/>
      <c r="R84" s="87"/>
    </row>
    <row r="85" spans="1:18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137">
        <v>1143314.53</v>
      </c>
      <c r="Q85" s="170">
        <f>C85+E85+G85+I85+K85+M85+O85</f>
        <v>1185555.0000000002</v>
      </c>
      <c r="R85" s="62">
        <f>IF(Q85=0,0,(D85+F85+H85+J85+L85+N85+P85)/Q85)</f>
        <v>1.3423875737523774</v>
      </c>
    </row>
    <row r="86" spans="1:18" ht="16.5" thickBot="1">
      <c r="A86" s="455"/>
      <c r="B86" s="293" t="s">
        <v>13</v>
      </c>
      <c r="C86" s="93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132">
        <v>575143.73</v>
      </c>
      <c r="Q86" s="234">
        <f>C86+E86+G86+I86+K86+M86+O86</f>
        <v>1268</v>
      </c>
      <c r="R86" s="110">
        <f>IF(Q86=0,0,(D86+F86+H86+J86+L86+N86+P86)/Q86)</f>
        <v>788.02109402208191</v>
      </c>
    </row>
    <row r="87" spans="1:18" ht="15.75">
      <c r="A87" s="458">
        <v>26</v>
      </c>
      <c r="B87" s="365" t="s">
        <v>55</v>
      </c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76"/>
      <c r="Q87" s="378"/>
      <c r="R87" s="367"/>
    </row>
    <row r="88" spans="1:18" ht="15.75">
      <c r="A88" s="458"/>
      <c r="B88" s="368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7"/>
      <c r="N88" s="67"/>
      <c r="O88" s="67"/>
      <c r="P88" s="127"/>
      <c r="Q88" s="170">
        <f>C88+E88+G88+I88+K88+M88+O88</f>
        <v>24030</v>
      </c>
      <c r="R88" s="62">
        <f>IF(Q88=0,0,(D88+F88+H88+J88+L88+N88+P88)/Q88)</f>
        <v>1.6325730337078652</v>
      </c>
    </row>
    <row r="89" spans="1:18" ht="16.5" thickBot="1">
      <c r="A89" s="459"/>
      <c r="B89" s="369" t="s">
        <v>13</v>
      </c>
      <c r="C89" s="63">
        <v>85.61</v>
      </c>
      <c r="D89" s="63">
        <v>64967.540443400001</v>
      </c>
      <c r="E89" s="63">
        <v>4.66</v>
      </c>
      <c r="F89" s="63">
        <v>3577.6</v>
      </c>
      <c r="G89" s="63">
        <v>1.73</v>
      </c>
      <c r="H89" s="63">
        <v>1360.31</v>
      </c>
      <c r="I89" s="314"/>
      <c r="J89" s="314"/>
      <c r="K89" s="314"/>
      <c r="L89" s="314"/>
      <c r="M89" s="314"/>
      <c r="N89" s="314"/>
      <c r="O89" s="314"/>
      <c r="P89" s="315"/>
      <c r="Q89" s="321">
        <f>C89+E89+G89+I89+K89+M89+O89</f>
        <v>92</v>
      </c>
      <c r="R89" s="322">
        <f>IF(Q89=0,0,(D89+F89+H89+J89+L89+N89+P89)/Q89)</f>
        <v>759.84185264565212</v>
      </c>
    </row>
    <row r="90" spans="1:18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J90" si="5">D9+D12+D15+D18+D21+D24+D27+D30+D33+D36+D39+D42+D45+D48+D50+D58+D61+D64+D67+D70+D73+D76+D79+D82+D85+D88</f>
        <v>5566196.540000001</v>
      </c>
      <c r="E90" s="50">
        <f t="shared" si="5"/>
        <v>2787405.9999999991</v>
      </c>
      <c r="F90" s="50">
        <f t="shared" si="5"/>
        <v>6592547.7999999998</v>
      </c>
      <c r="G90" s="50">
        <f t="shared" si="5"/>
        <v>902378.1582165719</v>
      </c>
      <c r="H90" s="50">
        <f t="shared" si="5"/>
        <v>3871829.3999999994</v>
      </c>
      <c r="I90" s="50">
        <f t="shared" si="5"/>
        <v>1675259.7518367153</v>
      </c>
      <c r="J90" s="50">
        <f t="shared" si="5"/>
        <v>4534425.7799999993</v>
      </c>
      <c r="K90" s="50">
        <f t="shared" ref="K90:P90" si="6">K9+K12+K15+K18+K21+K24+K27+K30+K33+K36+K39+K42+K45+K48+K50+K58+K61+K64+K67+K70+K73+K76+K79+K82+K85+K88</f>
        <v>1302777.3380204889</v>
      </c>
      <c r="L90" s="50">
        <f t="shared" si="6"/>
        <v>3671703.3599999994</v>
      </c>
      <c r="M90" s="50">
        <f t="shared" si="6"/>
        <v>824949.99999999953</v>
      </c>
      <c r="N90" s="50">
        <f t="shared" si="6"/>
        <v>2847380.26</v>
      </c>
      <c r="O90" s="50">
        <f t="shared" si="6"/>
        <v>2434330.0000000005</v>
      </c>
      <c r="P90" s="138">
        <f t="shared" si="6"/>
        <v>4048794.33</v>
      </c>
      <c r="Q90" s="199">
        <f>C90+E90+G90+I90+K90+M90+O90</f>
        <v>12143472.248073775</v>
      </c>
      <c r="R90" s="51">
        <f>IF(Q90=0,0,(D90+F90+H90+J90+L90+N90+P90)/Q90)</f>
        <v>2.5637541581188494</v>
      </c>
    </row>
    <row r="91" spans="1:18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N91" si="7">D10+D13+D16+D19+D22+D25+D28+D31+D34+D37+D40+D43+D46+D49+D59+D62+D65+D68+D71+D74+D77+D80+D83+D86+D89</f>
        <v>1569002.8993233999</v>
      </c>
      <c r="E91" s="303">
        <f t="shared" si="7"/>
        <v>3568.35</v>
      </c>
      <c r="F91" s="303">
        <f t="shared" si="7"/>
        <v>2739509.3400000003</v>
      </c>
      <c r="G91" s="303">
        <f t="shared" si="7"/>
        <v>644.35</v>
      </c>
      <c r="H91" s="303">
        <f t="shared" si="7"/>
        <v>506657.7</v>
      </c>
      <c r="I91" s="303">
        <f t="shared" si="7"/>
        <v>2275.88</v>
      </c>
      <c r="J91" s="303">
        <f t="shared" si="7"/>
        <v>1901774.1800000002</v>
      </c>
      <c r="K91" s="303">
        <f t="shared" si="7"/>
        <v>1038.72</v>
      </c>
      <c r="L91" s="303">
        <f t="shared" si="7"/>
        <v>834187.17171839997</v>
      </c>
      <c r="M91" s="303">
        <f t="shared" si="7"/>
        <v>473.33000000000004</v>
      </c>
      <c r="N91" s="303">
        <f t="shared" si="7"/>
        <v>355180.82999999996</v>
      </c>
      <c r="O91" s="303">
        <f>O10+O13+O16+O19+O22+O25+O28+O31+O34+O37+O40+O43+O46+O49+O59+O62+O65+O68+O71+O74+O77+O80+O83+O86+O89</f>
        <v>2024.78</v>
      </c>
      <c r="P91" s="240">
        <f>P10+P13+P16+P19+P22+P25+P28+P31+P34+P37+P40+P43+P46+P49+P59+P62+P65+P68+P71+P74+P77+P80+P83+P86+P89</f>
        <v>1599642.19</v>
      </c>
      <c r="Q91" s="379">
        <f>C91+E91+G91+I91+K91+M91+O91</f>
        <v>12092.94</v>
      </c>
      <c r="R91" s="380">
        <f>IF(Q91=0,0,(D91+F91+H91+J91+L91+N91+P91)/Q91)</f>
        <v>786.07471061973354</v>
      </c>
    </row>
    <row r="92" spans="1:18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8">
      <c r="Q93" s="11"/>
      <c r="R93" s="11"/>
    </row>
    <row r="94" spans="1:18">
      <c r="Q94" s="12"/>
      <c r="R94" s="12"/>
    </row>
    <row r="95" spans="1:18">
      <c r="Q95" s="12"/>
      <c r="R95" s="20"/>
    </row>
    <row r="96" spans="1:18">
      <c r="Q96" s="12"/>
    </row>
    <row r="97" spans="17:18">
      <c r="Q97" s="12"/>
      <c r="R97" s="12"/>
    </row>
    <row r="98" spans="17:18">
      <c r="Q98" s="12"/>
      <c r="R98" s="8"/>
    </row>
    <row r="99" spans="17:18">
      <c r="Q99" s="12"/>
    </row>
  </sheetData>
  <mergeCells count="38">
    <mergeCell ref="A84:A86"/>
    <mergeCell ref="A87:A89"/>
    <mergeCell ref="O3:P3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A1:R1"/>
    <mergeCell ref="Q3:R3"/>
    <mergeCell ref="A3:A6"/>
    <mergeCell ref="B3:B6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0" width="21.28515625" hidden="1" customWidth="1"/>
    <col min="11" max="11" width="11.28515625" hidden="1" customWidth="1"/>
    <col min="12" max="12" width="13.140625" hidden="1" customWidth="1"/>
    <col min="13" max="15" width="11.28515625" hidden="1" customWidth="1"/>
    <col min="16" max="16" width="13.42578125" hidden="1" customWidth="1"/>
    <col min="17" max="17" width="11.28515625" hidden="1" customWidth="1"/>
    <col min="18" max="18" width="13.140625" hidden="1" customWidth="1"/>
    <col min="19" max="20" width="15" customWidth="1"/>
  </cols>
  <sheetData>
    <row r="1" spans="1:20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0" ht="15.75" thickBot="1">
      <c r="S2" s="11"/>
    </row>
    <row r="3" spans="1:20" ht="16.5" thickBot="1">
      <c r="A3" s="442" t="s">
        <v>0</v>
      </c>
      <c r="B3" s="442" t="s">
        <v>1</v>
      </c>
      <c r="C3" s="456" t="s">
        <v>47</v>
      </c>
      <c r="D3" s="457"/>
      <c r="E3" s="456" t="s">
        <v>48</v>
      </c>
      <c r="F3" s="457"/>
      <c r="G3" s="456" t="s">
        <v>49</v>
      </c>
      <c r="H3" s="457"/>
      <c r="I3" s="456" t="s">
        <v>50</v>
      </c>
      <c r="J3" s="457"/>
      <c r="K3" s="456" t="s">
        <v>51</v>
      </c>
      <c r="L3" s="457"/>
      <c r="M3" s="456" t="s">
        <v>52</v>
      </c>
      <c r="N3" s="457"/>
      <c r="O3" s="456" t="s">
        <v>53</v>
      </c>
      <c r="P3" s="457"/>
      <c r="Q3" s="456" t="s">
        <v>54</v>
      </c>
      <c r="R3" s="457"/>
      <c r="S3" s="456" t="s">
        <v>67</v>
      </c>
      <c r="T3" s="457"/>
    </row>
    <row r="4" spans="1:20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" t="s">
        <v>2</v>
      </c>
      <c r="T4" s="4" t="s">
        <v>3</v>
      </c>
    </row>
    <row r="5" spans="1:20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2" t="s">
        <v>4</v>
      </c>
      <c r="T5" s="5"/>
    </row>
    <row r="6" spans="1:20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3" t="s">
        <v>5</v>
      </c>
      <c r="T6" s="6" t="s">
        <v>6</v>
      </c>
    </row>
    <row r="7" spans="1:20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3"/>
      <c r="T7" s="44"/>
    </row>
    <row r="8" spans="1:20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1" t="s">
        <v>10</v>
      </c>
      <c r="T8" s="87" t="s">
        <v>10</v>
      </c>
    </row>
    <row r="9" spans="1:20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61">
        <f>C9+E9+G9+I9+K9+M9+O9+Q9</f>
        <v>254670.99999999965</v>
      </c>
      <c r="T9" s="62">
        <f>(D9+F9+H9+J9+L9+N9+P9+R9)/S9</f>
        <v>1.4281399923823306</v>
      </c>
    </row>
    <row r="10" spans="1:20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12">
        <f>C10+E10+G10+I10+K10+M10+O10+Q10</f>
        <v>364.24</v>
      </c>
      <c r="T10" s="110">
        <f>(D10+F10+H10+J10+L10+N10+P10+R10)/S10</f>
        <v>777.07639999999992</v>
      </c>
    </row>
    <row r="11" spans="1:20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91"/>
      <c r="T11" s="87"/>
    </row>
    <row r="12" spans="1:20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61">
        <f>C12+E12+G12+I12+K12+M12+O12+Q12</f>
        <v>364850.99999999959</v>
      </c>
      <c r="T12" s="62">
        <f>(D12+F12+H12+J12+L12+N12+P12+R12)/S12</f>
        <v>1.48547286426514</v>
      </c>
    </row>
    <row r="13" spans="1:20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12">
        <f>C13+E13+G13+I13+K13+M13+O13+Q13</f>
        <v>520.88</v>
      </c>
      <c r="T13" s="110">
        <f>(D13+F13+H13+J13+L13+N13+P13+R13)/S13</f>
        <v>778.14125047611742</v>
      </c>
    </row>
    <row r="14" spans="1:20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91"/>
      <c r="T14" s="87"/>
    </row>
    <row r="15" spans="1:20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61">
        <f>C15+E15+G15+I15+K15+M15+O15+Q15</f>
        <v>8320</v>
      </c>
      <c r="T15" s="62">
        <f>(D15+F15+H15+J15+L15+N15+P15+R15)/S15</f>
        <v>1.3900504807692307</v>
      </c>
    </row>
    <row r="16" spans="1:20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12">
        <f>C16+E16+G16+I16+K16+M16+O16+Q16</f>
        <v>5.41</v>
      </c>
      <c r="T16" s="110">
        <f>(D16+F16+H16+J16+L16+N16+P16+R16)/S16</f>
        <v>777.07639999999992</v>
      </c>
    </row>
    <row r="17" spans="1:20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40"/>
      <c r="T17" s="41"/>
    </row>
    <row r="18" spans="1:20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61">
        <f>C18+E18+G18+I18+K18+M18+O18+Q18</f>
        <v>32215.999999999996</v>
      </c>
      <c r="T18" s="62">
        <f>(D18+F18+H18+J18+L18+N18+P18+R18)/S18</f>
        <v>1.5683700645641918</v>
      </c>
    </row>
    <row r="19" spans="1:20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12">
        <f>C19+E19+G19+I19+K19+M19+O19+Q19</f>
        <v>69.64</v>
      </c>
      <c r="T19" s="110">
        <f>(D19+F19+H19+J19+L19+N19+P19+R19)/S19</f>
        <v>777.07640000000004</v>
      </c>
    </row>
    <row r="20" spans="1:20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40"/>
      <c r="T20" s="41"/>
    </row>
    <row r="21" spans="1:20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61">
        <f>C21+E21+G21+I21+K21+M21+O21+Q21</f>
        <v>121240.00000000016</v>
      </c>
      <c r="T21" s="62">
        <f>(D21+F21+H21+J21+L21+N21+P21+R21)/S21</f>
        <v>1.4714044869679956</v>
      </c>
    </row>
    <row r="22" spans="1:20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12">
        <f>C22+E22+G22+I22+K22+M22+O22+Q22</f>
        <v>151.03</v>
      </c>
      <c r="T22" s="110">
        <f>(D22+F22+H22+J22+L22+N22+P22+R22)/S22</f>
        <v>776.83663282791497</v>
      </c>
    </row>
    <row r="23" spans="1:20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40"/>
      <c r="T23" s="41"/>
    </row>
    <row r="24" spans="1:20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61">
        <f>C24+E24+G24+I24+K24+M24+O24+Q24</f>
        <v>597992</v>
      </c>
      <c r="T24" s="62">
        <f>(D24+F24+H24+J24+L24+N24+P24+R24)/S24</f>
        <v>1.4848599981270654</v>
      </c>
    </row>
    <row r="25" spans="1:20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12">
        <f>C25+E25+G25+I25+K25+M25+O25+Q25</f>
        <v>954.83</v>
      </c>
      <c r="T25" s="110">
        <f>(D25+F25+H25+J25+L25+N25+P25+R25)/S25</f>
        <v>777.07640000000004</v>
      </c>
    </row>
    <row r="26" spans="1:20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61"/>
      <c r="T26" s="60"/>
    </row>
    <row r="27" spans="1:20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61">
        <f>C27+E27+G27+I27+K27+M27+O27+Q27</f>
        <v>931522</v>
      </c>
      <c r="T27" s="62">
        <f>(D27+F27+H27+J27+L27+N27+P27+R27)/S27</f>
        <v>1.4765782987411997</v>
      </c>
    </row>
    <row r="28" spans="1:20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12">
        <f>C28+E28+G28+I28+K28+M28+O28+Q28</f>
        <v>1165.96</v>
      </c>
      <c r="T28" s="110">
        <f>(D28+F28+H28+J28+L28+N28+P28+R28)/S28</f>
        <v>775.6973713163402</v>
      </c>
    </row>
    <row r="29" spans="1:20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</row>
    <row r="30" spans="1:20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61">
        <f>C30+E30+G30+I30+K30+M30+O30+Q30</f>
        <v>61484</v>
      </c>
      <c r="T30" s="62">
        <f>(D30+F30+H30+J30+L30+N30+P30+R30)/S30</f>
        <v>1.4088584021859345</v>
      </c>
    </row>
    <row r="31" spans="1:20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12">
        <f>C31+E31+G31+I31+K31+M31+O31+Q31</f>
        <v>51.74</v>
      </c>
      <c r="T31" s="110">
        <f>(D31+F31+H31+J31+L31+N31+P31+R31)/S31</f>
        <v>777.07640000000004</v>
      </c>
    </row>
    <row r="32" spans="1:20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64"/>
      <c r="T32" s="65"/>
    </row>
    <row r="33" spans="1:20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61">
        <f>C33+E33+G33+I33+K33+M33+O33+Q33</f>
        <v>553603</v>
      </c>
      <c r="T33" s="62">
        <f>(D33+F33+H33+J33+L33+N33+P33+R33)/S33</f>
        <v>1.4285299935152085</v>
      </c>
    </row>
    <row r="34" spans="1:20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12">
        <f>C34+E34+G34+I34+K34+M34+O34+Q34</f>
        <v>751.28</v>
      </c>
      <c r="T34" s="110">
        <f>(D34+F34+H34+J34+L34+N34+P34+R34)/S34</f>
        <v>777.07640000000004</v>
      </c>
    </row>
    <row r="35" spans="1:20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</row>
    <row r="36" spans="1:20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61">
        <f>C36+E36+G36+I36+K36+M36+O36+Q36</f>
        <v>1187975</v>
      </c>
      <c r="T36" s="62">
        <f>(D36+F36+H36+J36+L36+N36+P36+R36)/S36</f>
        <v>1.4423351669858371</v>
      </c>
    </row>
    <row r="37" spans="1:20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12">
        <f>C37+E37+G37+I37+K37+M37+O37+Q37</f>
        <v>1550.75</v>
      </c>
      <c r="T37" s="110">
        <f>(D37+F37+H37+J37+L37+N37+P37+R37)/S37</f>
        <v>777.60467291826535</v>
      </c>
    </row>
    <row r="38" spans="1:20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</row>
    <row r="39" spans="1:20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61">
        <f>C39+E39+G39+I39+K39+M39+O39+Q39</f>
        <v>236829</v>
      </c>
      <c r="T39" s="62">
        <f>(D39+F39+H39+J39+L39+N39+P39+R39)/S39</f>
        <v>1.4396899872904079</v>
      </c>
    </row>
    <row r="40" spans="1:20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12">
        <f>C40+E40+G40+I40+K40+M40+O40+Q40</f>
        <v>321.08</v>
      </c>
      <c r="T40" s="110">
        <f>(D40+F40+H40+J40+L40+N40+P40+R40)/S40</f>
        <v>777.07640000000004</v>
      </c>
    </row>
    <row r="41" spans="1:20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</row>
    <row r="42" spans="1:20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61">
        <f>C42+E42+G42+I42+K42+M42+O42+Q42</f>
        <v>23508.000000000004</v>
      </c>
      <c r="T42" s="62">
        <f>(D42+F42+H42+J42+L42+N42+P42+R42)/S42</f>
        <v>1.2388272077590605</v>
      </c>
    </row>
    <row r="43" spans="1:20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12">
        <f>C43+E43+G43+I43+K43+M43+O43+Q43</f>
        <v>30.29</v>
      </c>
      <c r="T43" s="110">
        <f>(D43+F43+H43+J43+L43+N43+P43+R43)/S43</f>
        <v>777.45285321888412</v>
      </c>
    </row>
    <row r="44" spans="1:20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spans="1:20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61">
        <f>C45+E45+G45+I45+K45+M45+O45+Q45</f>
        <v>372888.00000000035</v>
      </c>
      <c r="T45" s="62">
        <f>(D45+F45+H45+J45+L45+N45+P45+R45)/S45</f>
        <v>1.5348156282851673</v>
      </c>
    </row>
    <row r="46" spans="1:20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12">
        <f>C46+E46+G46+I46+K46+M46+O46+Q46</f>
        <v>650.37</v>
      </c>
      <c r="T46" s="110">
        <f>(D46+F46+H46+J46+L46+N46+P46+R46)/S46</f>
        <v>778.26171635838057</v>
      </c>
    </row>
    <row r="47" spans="1:20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</row>
    <row r="48" spans="1:20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61">
        <f>C48+E48+G48+I48+K48+M48+O48+Q48</f>
        <v>356122</v>
      </c>
      <c r="T48" s="62">
        <f>(D48+F48+H48+J48+L48+N48+P48+R48)/S48</f>
        <v>1.3474500030888292</v>
      </c>
    </row>
    <row r="49" spans="1:20" ht="16.5" thickBot="1">
      <c r="A49" s="450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58">
        <f>C49+E49+G49+I49+K49+M49+O49+Q49</f>
        <v>357.6</v>
      </c>
      <c r="T49" s="322">
        <f>(D49+F49+H49+J49+L49+N49+P49+R49)/S49</f>
        <v>790.03257829977633</v>
      </c>
    </row>
    <row r="50" spans="1:20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66">
        <f>C50+E50+G50+I50+K50+M50+O50+Q50</f>
        <v>1787193</v>
      </c>
      <c r="T50" s="94">
        <f>(D50+F50+H50+J50+L50+N50+P50+R50)/S50</f>
        <v>9.4408970155993224</v>
      </c>
    </row>
    <row r="51" spans="1:20" ht="15.75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86"/>
      <c r="T51" s="87"/>
    </row>
    <row r="52" spans="1:20" ht="15.75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</row>
    <row r="53" spans="1:20" ht="16.5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</row>
    <row r="54" spans="1:20" ht="15.75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71"/>
      <c r="T54" s="72"/>
    </row>
    <row r="55" spans="1:20" ht="15.75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61"/>
      <c r="T55" s="62"/>
    </row>
    <row r="56" spans="1:20" ht="16.5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73"/>
      <c r="T56" s="74"/>
    </row>
    <row r="57" spans="1:20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71"/>
      <c r="T57" s="72"/>
    </row>
    <row r="58" spans="1:20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61">
        <f>C58+E58+G58+I58+K58+M58+O58+Q58</f>
        <v>1435556.0000000002</v>
      </c>
      <c r="T58" s="62">
        <f>(D58+F58+H58+J58+L58+N58+P58+R58)/S58</f>
        <v>1.3830065981403719</v>
      </c>
    </row>
    <row r="59" spans="1:20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12">
        <f>C59+E59+G59+I59+K59+M59+O59+Q59</f>
        <v>366.92</v>
      </c>
      <c r="T59" s="110">
        <f>(D59+F59+H59+J59+L59+N59+P59+R59)/S59</f>
        <v>797.34509149024314</v>
      </c>
    </row>
    <row r="60" spans="1:20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71"/>
      <c r="T60" s="72"/>
    </row>
    <row r="61" spans="1:20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61">
        <f>C61+E61+G61+I61+K61+M61+O61+Q61</f>
        <v>0</v>
      </c>
      <c r="T61" s="62">
        <v>0</v>
      </c>
    </row>
    <row r="62" spans="1:20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12">
        <f>C62+E62+G62+I62+K62+M62+O62+Q62</f>
        <v>0</v>
      </c>
      <c r="T62" s="110">
        <v>0</v>
      </c>
    </row>
    <row r="63" spans="1:20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71"/>
      <c r="T63" s="72"/>
    </row>
    <row r="64" spans="1:20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61">
        <f>C64+E64+G64+I64+K64+M64+O64+Q64</f>
        <v>47552.135395170604</v>
      </c>
      <c r="T64" s="62">
        <f>(D64+F64+H64+J64+L64+N64+P64+R64)/S64</f>
        <v>1.4261723356147646</v>
      </c>
    </row>
    <row r="65" spans="1:20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58">
        <f>C65+E65+G65+I65+K65+M65+O65+Q65</f>
        <v>77.350000000000009</v>
      </c>
      <c r="T65" s="322">
        <f>(D65+F65+H65+J65+L65+N65+P65+R65)/S65</f>
        <v>784.53883107950855</v>
      </c>
    </row>
    <row r="66" spans="1:20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77"/>
      <c r="T66" s="78"/>
    </row>
    <row r="67" spans="1:20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61">
        <f>C67+E67+G67+I67+K67+M67+O67+Q67</f>
        <v>42325</v>
      </c>
      <c r="T67" s="62">
        <f>(D67+F67+H67+J67+L67+N67+P67+R67)/S67</f>
        <v>1.6051321913762553</v>
      </c>
    </row>
    <row r="68" spans="1:20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12">
        <f>C68+E68+G68+I68+K68+M68+O68+Q68</f>
        <v>173.32</v>
      </c>
      <c r="T68" s="110">
        <f>(D68+F68+H68+J68+L68+N68+P68+R68)/S68</f>
        <v>777.62574320505428</v>
      </c>
    </row>
    <row r="69" spans="1:20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71"/>
      <c r="T69" s="72"/>
    </row>
    <row r="70" spans="1:20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61">
        <f>C70+E70+G70+I70+K70+M70+O70+Q70</f>
        <v>1743090.0000000002</v>
      </c>
      <c r="T70" s="62">
        <f>(D70+F70+H70+J70+L70+N70+P70+R70)/S70</f>
        <v>1.363576206621574</v>
      </c>
    </row>
    <row r="71" spans="1:20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12">
        <f>C71+E71+G71+I71+K71+M71+O71+Q71</f>
        <v>1837.9399999999998</v>
      </c>
      <c r="T71" s="110">
        <f>(D71+F71+H71+J71+L71+N71+P71+R71)/S71</f>
        <v>810.27081453295546</v>
      </c>
    </row>
    <row r="72" spans="1:20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86"/>
      <c r="T72" s="87"/>
    </row>
    <row r="73" spans="1:20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61">
        <f>C73+E73+G73+I73+K73+M73+O73+Q73</f>
        <v>835082.00000000047</v>
      </c>
      <c r="T73" s="62">
        <f>(D73+F73+H73+J73+L73+N73+P73+R73)/S73</f>
        <v>1.4313675782737496</v>
      </c>
    </row>
    <row r="74" spans="1:20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12">
        <f>C74+E74+G74+I74+K74+M74+O74+Q74</f>
        <v>870.9</v>
      </c>
      <c r="T74" s="110">
        <f>(D74+F74+H74+J74+L74+N74+P74+R74)/S74</f>
        <v>784.34261084774391</v>
      </c>
    </row>
    <row r="75" spans="1:20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86"/>
      <c r="T75" s="87"/>
    </row>
    <row r="76" spans="1:20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61">
        <f>C76+E76+G76+I76+K76+M76+O76+Q76</f>
        <v>5024629.9999999972</v>
      </c>
      <c r="T76" s="62">
        <f>(D76+F76+H76+J76+L76+N76+P76+R76)/S76</f>
        <v>1.4879600806427546</v>
      </c>
    </row>
    <row r="77" spans="1:20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12">
        <f>C77+E77+G77+I77+K77+M77+O77+Q77</f>
        <v>6691.97</v>
      </c>
      <c r="T77" s="110">
        <f>(D77+F77+H77+J77+L77+N77+P77+R77)/S77</f>
        <v>780.88449403307254</v>
      </c>
    </row>
    <row r="78" spans="1:20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86"/>
      <c r="T78" s="87"/>
    </row>
    <row r="79" spans="1:20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61">
        <f>C79+E79+G79+I79+K79+M79+O79+Q79</f>
        <v>240645.11267860606</v>
      </c>
      <c r="T79" s="62">
        <f>(D79+F79+H79+J79+L79+N79+P79+R79)/S79</f>
        <v>1.2325605814240552</v>
      </c>
    </row>
    <row r="80" spans="1:20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12">
        <f>C80+E80+G80+I80+K80+M80+O80+Q80</f>
        <v>41</v>
      </c>
      <c r="T80" s="110">
        <f>(D80+F80+H80+J80+L80+N80+P80+R80)/S80</f>
        <v>782.13243902439024</v>
      </c>
    </row>
    <row r="81" spans="1:20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86"/>
      <c r="T81" s="87"/>
    </row>
    <row r="82" spans="1:20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61">
        <f>C82+E82+G82+I82+K82+M82+O82+Q82</f>
        <v>336840.99999999988</v>
      </c>
      <c r="T82" s="62">
        <f>(D82+F82+H82+J82+L82+N82+P82+R82)/S82</f>
        <v>1.4518040856071563</v>
      </c>
    </row>
    <row r="83" spans="1:20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12">
        <f>C83+E83+G83+I83+K83+M83+O83+Q83</f>
        <v>912</v>
      </c>
      <c r="T83" s="110">
        <f>(D83+F83+H83+J83+L83+N83+P83+R83)/S83</f>
        <v>771.4555800219299</v>
      </c>
    </row>
    <row r="84" spans="1:20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86"/>
      <c r="T84" s="87"/>
    </row>
    <row r="85" spans="1:20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61">
        <f>C85+E85+G85+I85+K85+M85+O85+Q85</f>
        <v>1209837.0000000002</v>
      </c>
      <c r="T85" s="62">
        <f>(D85+F85+H85+J85+L85+N85+P85+R85)/S85</f>
        <v>1.3423139646084554</v>
      </c>
    </row>
    <row r="86" spans="1:20" ht="16.5" thickBot="1">
      <c r="A86" s="455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12">
        <f>C86+E86+G86+I86+K86+M86+O86+Q86</f>
        <v>1270</v>
      </c>
      <c r="T86" s="110">
        <f>(D86+F86+H86+J86+L86+N86+P86+R86)/S86</f>
        <v>788.00385828346452</v>
      </c>
    </row>
    <row r="87" spans="1:20" ht="15.75">
      <c r="A87" s="458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86"/>
      <c r="T87" s="87"/>
    </row>
    <row r="88" spans="1:20" ht="15.75">
      <c r="A88" s="458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61">
        <f>C88+E88+G88+I88+K88+M88+O88</f>
        <v>24030</v>
      </c>
      <c r="T88" s="62">
        <f>(D88+F88+H88+J88+L88+N88+P88+R88)/S88</f>
        <v>1.6325730337078652</v>
      </c>
    </row>
    <row r="89" spans="1:20" ht="16.5" thickBot="1">
      <c r="A89" s="459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>
        <f>C89+E89+G89+I89+K89+M89+O89</f>
        <v>92</v>
      </c>
      <c r="T89" s="110">
        <f>(D89+F89+H89+J89+L89+N89+P89+R89)/S89</f>
        <v>759.84185264565212</v>
      </c>
    </row>
    <row r="90" spans="1:20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R90" si="0">D9+D12+D15+D18+D21+D24+D27+D30+D33+D36+D39+D42+D45+D48+D50+D58+D61+D64+D67+D70+D73+D76+D79+D82+D85+D88</f>
        <v>5566196.540000001</v>
      </c>
      <c r="E90" s="50">
        <f t="shared" si="0"/>
        <v>2787405.9999999991</v>
      </c>
      <c r="F90" s="50">
        <f t="shared" si="0"/>
        <v>6592547.7999999998</v>
      </c>
      <c r="G90" s="50">
        <f t="shared" si="0"/>
        <v>902378.1582165719</v>
      </c>
      <c r="H90" s="50">
        <f t="shared" si="0"/>
        <v>3871829.3999999994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 t="shared" si="0"/>
        <v>2434330.0000000005</v>
      </c>
      <c r="P90" s="50">
        <f t="shared" si="0"/>
        <v>4048794.33</v>
      </c>
      <c r="Q90" s="50">
        <f t="shared" si="0"/>
        <v>5686530</v>
      </c>
      <c r="R90" s="50">
        <f t="shared" si="0"/>
        <v>8781147.6799999997</v>
      </c>
      <c r="S90" s="50">
        <f>C90+E90+G90+I90+K90+M90+O90+Q90</f>
        <v>17830002.248073775</v>
      </c>
      <c r="T90" s="97">
        <f>(D90+F90+H90+J90+L90+N90+P90+R90)/S90</f>
        <v>2.23858778000502</v>
      </c>
    </row>
    <row r="91" spans="1:20" ht="15.75">
      <c r="A91" s="33"/>
      <c r="B91" s="7" t="s">
        <v>14</v>
      </c>
      <c r="C91" s="18">
        <f>C10+C13+C16+C19+C22+C25+C28+C31+C34+C37+C40+C43+C46+C49+C59+C62+C65+C68+C71+C74+C77+C80+C83+C86+C89</f>
        <v>2067.5300000000002</v>
      </c>
      <c r="D91" s="18">
        <f t="shared" ref="D91:R91" si="1">D10+D13+D16+D19+D22+D25+D28+D31+D34+D37+D40+D43+D46+D49+D59+D62+D65+D68+D71+D74+D77+D80+D83+D86+D89</f>
        <v>1569002.8993233999</v>
      </c>
      <c r="E91" s="18">
        <f t="shared" si="1"/>
        <v>3568.35</v>
      </c>
      <c r="F91" s="18">
        <f t="shared" si="1"/>
        <v>2739509.3400000003</v>
      </c>
      <c r="G91" s="18">
        <f t="shared" si="1"/>
        <v>644.35</v>
      </c>
      <c r="H91" s="18">
        <f t="shared" si="1"/>
        <v>506657.7</v>
      </c>
      <c r="I91" s="18">
        <f t="shared" si="1"/>
        <v>2275.88</v>
      </c>
      <c r="J91" s="18">
        <f t="shared" si="1"/>
        <v>1901774.1800000002</v>
      </c>
      <c r="K91" s="18">
        <f t="shared" si="1"/>
        <v>1038.72</v>
      </c>
      <c r="L91" s="18">
        <f t="shared" si="1"/>
        <v>834187.17171839997</v>
      </c>
      <c r="M91" s="18">
        <f t="shared" si="1"/>
        <v>473.33000000000004</v>
      </c>
      <c r="N91" s="18">
        <f t="shared" si="1"/>
        <v>355180.82999999996</v>
      </c>
      <c r="O91" s="18">
        <f t="shared" si="1"/>
        <v>2024.78</v>
      </c>
      <c r="P91" s="18">
        <f t="shared" si="1"/>
        <v>1599642.19</v>
      </c>
      <c r="Q91" s="18">
        <f t="shared" si="1"/>
        <v>7185.56</v>
      </c>
      <c r="R91" s="18">
        <f t="shared" si="1"/>
        <v>5588362.2261440009</v>
      </c>
      <c r="S91" s="105">
        <f>C91+E91+G91+I91+K91+M91+O91+Q91</f>
        <v>19278.5</v>
      </c>
      <c r="T91" s="105">
        <f>(D91+F91+H91+J91+L91+N91+P91+R91)/S91</f>
        <v>782.96115035847197</v>
      </c>
    </row>
    <row r="93" spans="1:20">
      <c r="S93" s="11"/>
      <c r="T93" s="11"/>
    </row>
    <row r="94" spans="1:20">
      <c r="S94" s="12"/>
      <c r="T94" s="12"/>
    </row>
    <row r="95" spans="1:20">
      <c r="S95" s="12"/>
      <c r="T95" s="20"/>
    </row>
    <row r="96" spans="1:20">
      <c r="S96" s="12"/>
    </row>
    <row r="97" spans="19:20">
      <c r="S97" s="12"/>
      <c r="T97" s="12"/>
    </row>
    <row r="98" spans="19:20">
      <c r="S98" s="12"/>
      <c r="T98" s="8"/>
    </row>
    <row r="99" spans="19:20">
      <c r="S99" s="12"/>
    </row>
  </sheetData>
  <mergeCells count="39">
    <mergeCell ref="S3:T3"/>
    <mergeCell ref="Q3:R3"/>
    <mergeCell ref="A1:T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87:A89"/>
    <mergeCell ref="A69:A71"/>
    <mergeCell ref="A72:A74"/>
    <mergeCell ref="A75:A77"/>
    <mergeCell ref="A78:A80"/>
    <mergeCell ref="A81:A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5" width="15.42578125" hidden="1" customWidth="1"/>
    <col min="6" max="6" width="14.85546875" hidden="1" customWidth="1"/>
    <col min="7" max="9" width="12.5703125" hidden="1" customWidth="1"/>
    <col min="10" max="10" width="14.5703125" hidden="1" customWidth="1"/>
    <col min="11" max="16" width="12.5703125" hidden="1" customWidth="1"/>
    <col min="17" max="17" width="11.28515625" hidden="1" customWidth="1"/>
    <col min="18" max="20" width="13.42578125" hidden="1" customWidth="1"/>
    <col min="21" max="21" width="15.28515625" customWidth="1"/>
    <col min="22" max="22" width="15" customWidth="1"/>
  </cols>
  <sheetData>
    <row r="1" spans="1:22">
      <c r="A1" s="448" t="s">
        <v>11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</row>
    <row r="2" spans="1:22" ht="15.75" thickBot="1">
      <c r="U2" s="11"/>
    </row>
    <row r="3" spans="1:22" ht="16.5" thickBot="1">
      <c r="A3" s="442" t="s">
        <v>0</v>
      </c>
      <c r="B3" s="442" t="s">
        <v>1</v>
      </c>
      <c r="C3" s="456" t="s">
        <v>47</v>
      </c>
      <c r="D3" s="457"/>
      <c r="E3" s="456" t="s">
        <v>48</v>
      </c>
      <c r="F3" s="457"/>
      <c r="G3" s="456" t="s">
        <v>49</v>
      </c>
      <c r="H3" s="457"/>
      <c r="I3" s="456" t="s">
        <v>50</v>
      </c>
      <c r="J3" s="457"/>
      <c r="K3" s="456" t="s">
        <v>51</v>
      </c>
      <c r="L3" s="457"/>
      <c r="M3" s="456" t="s">
        <v>52</v>
      </c>
      <c r="N3" s="457"/>
      <c r="O3" s="456" t="s">
        <v>53</v>
      </c>
      <c r="P3" s="457"/>
      <c r="Q3" s="456" t="s">
        <v>54</v>
      </c>
      <c r="R3" s="460"/>
      <c r="S3" s="456" t="s">
        <v>56</v>
      </c>
      <c r="T3" s="457"/>
      <c r="U3" s="460" t="s">
        <v>68</v>
      </c>
      <c r="V3" s="461"/>
    </row>
    <row r="4" spans="1:22" ht="15.75">
      <c r="A4" s="443"/>
      <c r="B4" s="44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07"/>
      <c r="U4" s="140" t="s">
        <v>2</v>
      </c>
      <c r="V4" s="4" t="s">
        <v>3</v>
      </c>
    </row>
    <row r="5" spans="1:22" ht="16.5" thickBot="1">
      <c r="A5" s="443"/>
      <c r="B5" s="44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107"/>
      <c r="U5" s="141" t="s">
        <v>4</v>
      </c>
      <c r="V5" s="5"/>
    </row>
    <row r="6" spans="1:22" ht="16.5" thickBot="1">
      <c r="A6" s="444"/>
      <c r="B6" s="44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08"/>
      <c r="U6" s="142" t="s">
        <v>5</v>
      </c>
      <c r="V6" s="6" t="s">
        <v>6</v>
      </c>
    </row>
    <row r="7" spans="1:22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142"/>
      <c r="V7" s="44"/>
    </row>
    <row r="8" spans="1:22" ht="16.5" thickTop="1">
      <c r="A8" s="449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143" t="s">
        <v>10</v>
      </c>
      <c r="V8" s="87" t="s">
        <v>10</v>
      </c>
    </row>
    <row r="9" spans="1:22" ht="15.75">
      <c r="A9" s="450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144">
        <f>C9+E9+G9+I9+K9+M9+O9+Q9+S9</f>
        <v>628210.99999999965</v>
      </c>
      <c r="V9" s="62">
        <f>(D9+F9+H9+J9+L9+N9+P9+R9+T9)/U9</f>
        <v>1.4358223431299366</v>
      </c>
    </row>
    <row r="10" spans="1:22" ht="16.5" thickBot="1">
      <c r="A10" s="451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145">
        <f>C10+E10+G10+I10+K10+M10+O10+Q10+S10</f>
        <v>943.08</v>
      </c>
      <c r="V10" s="110">
        <f>(D10+F10+H10+J10+L10+N10+P10+R10+T10)/U10</f>
        <v>804.23576784154045</v>
      </c>
    </row>
    <row r="11" spans="1:22" ht="15.75">
      <c r="A11" s="452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143"/>
      <c r="V11" s="87"/>
    </row>
    <row r="12" spans="1:22" ht="15.75">
      <c r="A12" s="450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144">
        <f>C12+E12+G12+I12+K12+M12+O12+Q12+S12</f>
        <v>553282.99999999942</v>
      </c>
      <c r="V12" s="62">
        <f>(D12+F12+H12+J12+L12+N12+P12+R12+T12)/U12</f>
        <v>1.4650751062295442</v>
      </c>
    </row>
    <row r="13" spans="1:22" ht="16.5" thickBot="1">
      <c r="A13" s="451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145">
        <f>C13+E13+G13+I13+K13+M13+O13+Q13+S13</f>
        <v>846.12</v>
      </c>
      <c r="V13" s="110">
        <f>(D13+F13+H13+J13+L13+N13+P13+R13+T13)/U13</f>
        <v>794.74104683496432</v>
      </c>
    </row>
    <row r="14" spans="1:22" ht="16.5" thickTop="1">
      <c r="A14" s="449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143"/>
      <c r="V14" s="87"/>
    </row>
    <row r="15" spans="1:22" ht="15.75">
      <c r="A15" s="450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144">
        <f>C15+E15+G15+I15+K15+M15+O15+Q15+S15</f>
        <v>8320</v>
      </c>
      <c r="V15" s="62">
        <f>(D15+F15+H15+J15+L15+N15+P15+R15+T15)/U15</f>
        <v>1.3900504807692307</v>
      </c>
    </row>
    <row r="16" spans="1:22" ht="16.5" thickBot="1">
      <c r="A16" s="451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145">
        <f>C16+E16+G16+I16+K16+M16+O16+Q16+S16</f>
        <v>5.41</v>
      </c>
      <c r="V16" s="110">
        <v>0</v>
      </c>
    </row>
    <row r="17" spans="1:22" ht="15.75">
      <c r="A17" s="452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146"/>
      <c r="V17" s="41"/>
    </row>
    <row r="18" spans="1:22" ht="15.75">
      <c r="A18" s="450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144">
        <f>C18+E18+G18+I18+K18+M18+O18+Q18+S18</f>
        <v>149680</v>
      </c>
      <c r="V18" s="62">
        <f>(D18+F18+H18+J18+L18+N18+P18+R18+T18)/U18</f>
        <v>1.502865446285409</v>
      </c>
    </row>
    <row r="19" spans="1:22" ht="16.5" thickBot="1">
      <c r="A19" s="451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145">
        <f>C19+E19+G19+I19+K19+M19+O19+Q19+S19</f>
        <v>262</v>
      </c>
      <c r="V19" s="110">
        <f>(D19+F19+H19+J19+L19+N19+P19+R19+T19)/U19</f>
        <v>809.56442937404574</v>
      </c>
    </row>
    <row r="20" spans="1:22" ht="16.5" thickTop="1">
      <c r="A20" s="449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146"/>
      <c r="V20" s="41"/>
    </row>
    <row r="21" spans="1:22" ht="15.75">
      <c r="A21" s="450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144">
        <f>C21+E21+G21+I21+K21+M21+O21+Q21+S21</f>
        <v>138077.00000000017</v>
      </c>
      <c r="V21" s="62">
        <f>(D21+F21+H21+J21+L21+N21+P21+R21+T21)/U21</f>
        <v>1.4748669945030655</v>
      </c>
    </row>
    <row r="22" spans="1:22" ht="16.5" thickBot="1">
      <c r="A22" s="451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145">
        <f>C22+E22+G22+I22+K22+M22+O22+Q22+S22</f>
        <v>185.51</v>
      </c>
      <c r="V22" s="110">
        <f>(D22+F22+H22+J22+L22+N22+P22+R22+T22)/U22</f>
        <v>785.10569056115571</v>
      </c>
    </row>
    <row r="23" spans="1:22" ht="15.75">
      <c r="A23" s="452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146"/>
      <c r="V23" s="41"/>
    </row>
    <row r="24" spans="1:22" ht="15.75">
      <c r="A24" s="450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144">
        <f>C24+E24+G24+I24+K24+M24+O24+Q24+S24</f>
        <v>1507516</v>
      </c>
      <c r="V24" s="62">
        <f>(D24+F24+H24+J24+L24+N24+P24+R24+T24)/U24</f>
        <v>1.4564010995571524</v>
      </c>
    </row>
    <row r="25" spans="1:22" ht="16.5" thickBot="1">
      <c r="A25" s="451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145">
        <f>C25+E25+G25+I25+K25+M25+O25+Q25+S25</f>
        <v>2073.37</v>
      </c>
      <c r="V25" s="110">
        <f>(D25+F25+H25+J25+L25+N25+P25+R25+T25)/U25</f>
        <v>800.94816121194003</v>
      </c>
    </row>
    <row r="26" spans="1:22" ht="15.75">
      <c r="A26" s="450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144"/>
      <c r="V26" s="60"/>
    </row>
    <row r="27" spans="1:22" ht="15.75">
      <c r="A27" s="450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144">
        <f>C27+E27+G27+I27+K27+M27+O27+Q27+S27</f>
        <v>1104483</v>
      </c>
      <c r="V27" s="62">
        <f>(D27+F27+H27+J27+L27+N27+P27+R27+T27)/U27</f>
        <v>1.471153969775904</v>
      </c>
    </row>
    <row r="28" spans="1:22" ht="16.5" thickBot="1">
      <c r="A28" s="451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145">
        <f>C28+E28+G28+I28+K28+M28+O28+Q28+S28</f>
        <v>1349.68</v>
      </c>
      <c r="V28" s="110">
        <f>(D28+F28+H28+J28+L28+N28+P28+R28+T28)/U28</f>
        <v>781.9083983314564</v>
      </c>
    </row>
    <row r="29" spans="1:22" ht="15.75">
      <c r="A29" s="452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147"/>
      <c r="V29" s="58"/>
    </row>
    <row r="30" spans="1:22" ht="15.75">
      <c r="A30" s="450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144">
        <f>C30+E30+G30+I30+K30+M30+O30+Q30+S30</f>
        <v>74427</v>
      </c>
      <c r="V30" s="62">
        <f>(D30+F30+H30+J30+L30+N30+P30+R30+T30)/U30</f>
        <v>1.4026313031561126</v>
      </c>
    </row>
    <row r="31" spans="1:22" ht="16.5" thickBot="1">
      <c r="A31" s="451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145">
        <f>C31+E31+G31+I31+K31+M31+O31+Q31+S31</f>
        <v>59.83</v>
      </c>
      <c r="V31" s="110">
        <f>(D31+F31+H31+J31+L31+N31+P31+R31+T31)/U31</f>
        <v>783.05971813471513</v>
      </c>
    </row>
    <row r="32" spans="1:22" ht="16.5" thickTop="1">
      <c r="A32" s="449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148"/>
      <c r="V32" s="65"/>
    </row>
    <row r="33" spans="1:22" ht="15.75">
      <c r="A33" s="450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144">
        <f>C33+E33+G33+I33+K33+M33+O33+Q33+S33</f>
        <v>1106335.0000000002</v>
      </c>
      <c r="V33" s="62">
        <f>(D33+F33+H33+J33+L33+N33+P33+R33+T33)/U33</f>
        <v>1.4443725182697824</v>
      </c>
    </row>
    <row r="34" spans="1:22" ht="16.5" thickBot="1">
      <c r="A34" s="451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145">
        <f>C34+E34+G34+I34+K34+M34+O34+Q34+S34</f>
        <v>1514.13</v>
      </c>
      <c r="V34" s="110">
        <f>(D34+F34+H34+J34+L34+N34+P34+R34+T34)/U34</f>
        <v>799.37028378804985</v>
      </c>
    </row>
    <row r="35" spans="1:22" ht="15.75">
      <c r="A35" s="452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147"/>
      <c r="V35" s="58"/>
    </row>
    <row r="36" spans="1:22" ht="15.75">
      <c r="A36" s="450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144">
        <f>C36+E36+G36+I36+K36+M36+O36+Q36+S36</f>
        <v>1647749.9999999998</v>
      </c>
      <c r="V36" s="62">
        <f>(D36+F36+H36+J36+L36+N36+P36+R36+T36)/U36</f>
        <v>1.4382542800788956</v>
      </c>
    </row>
    <row r="37" spans="1:22" ht="16.5" thickBot="1">
      <c r="A37" s="451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145">
        <f>C37+E37+G37+I37+K37+M37+O37+Q37+S37</f>
        <v>2090.33</v>
      </c>
      <c r="V37" s="110">
        <f>(D37+F37+H37+J37+L37+N37+P37+R37+T37)/U37</f>
        <v>788.89053236953021</v>
      </c>
    </row>
    <row r="38" spans="1:22" ht="16.5" thickTop="1">
      <c r="A38" s="449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147"/>
      <c r="V38" s="58"/>
    </row>
    <row r="39" spans="1:22" ht="15.75">
      <c r="A39" s="450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144">
        <f>C39+E39+G39+I39+K39+M39+O39+Q39+S39</f>
        <v>732475.99999999965</v>
      </c>
      <c r="V39" s="62">
        <f>(D39+F39+H39+J39+L39+N39+P39+R39+T39)/U39</f>
        <v>1.4286534575876897</v>
      </c>
    </row>
    <row r="40" spans="1:22" ht="16.5" thickBot="1">
      <c r="A40" s="451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145">
        <f>C40+E40+G40+I40+K40+M40+O40+Q40+S40</f>
        <v>997.75</v>
      </c>
      <c r="V40" s="110">
        <f>(D40+F40+H40+J40+L40+N40+P40+R40+T40)/U40</f>
        <v>807.08632474267097</v>
      </c>
    </row>
    <row r="41" spans="1:22" ht="15.75">
      <c r="A41" s="452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147"/>
      <c r="V41" s="58"/>
    </row>
    <row r="42" spans="1:22" ht="15.75">
      <c r="A42" s="450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144">
        <f>C42+E42+G42+I42+K42+M42+O42+Q42+S42</f>
        <v>62703.999999999985</v>
      </c>
      <c r="V42" s="62">
        <f>(D42+F42+H42+J42+L42+N42+P42+R42+T42)/U42</f>
        <v>1.1665991005358511</v>
      </c>
    </row>
    <row r="43" spans="1:22" ht="16.5" thickBot="1">
      <c r="A43" s="451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145">
        <f>C43+E43+G43+I43+K43+M43+O43+Q43+S43</f>
        <v>36.379999999999995</v>
      </c>
      <c r="V43" s="110">
        <f>(D43+F43+H43+J43+L43+N43+P43+R43+T43)/U43</f>
        <v>784.79733161077525</v>
      </c>
    </row>
    <row r="44" spans="1:22" ht="16.5" thickTop="1">
      <c r="A44" s="449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147"/>
      <c r="V44" s="58"/>
    </row>
    <row r="45" spans="1:22" ht="15.75">
      <c r="A45" s="450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144">
        <f>C45+E45+G45+I45+K45+M45+O45+Q45+S45</f>
        <v>631748.00000000023</v>
      </c>
      <c r="V45" s="62">
        <f>(D45+F45+H45+J45+L45+N45+P45+R45+T45)/U45</f>
        <v>1.5156533142962061</v>
      </c>
    </row>
    <row r="46" spans="1:22" ht="16.5" thickBot="1">
      <c r="A46" s="451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145">
        <f>C46+E46+G46+I46+K46+M46+O46+Q46+S46</f>
        <v>1106.8800000000001</v>
      </c>
      <c r="V46" s="110">
        <f>(D46+F46+H46+J46+L46+N46+P46+R46+T46)/U46</f>
        <v>796.02271471884933</v>
      </c>
    </row>
    <row r="47" spans="1:22" ht="15.75">
      <c r="A47" s="452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147"/>
      <c r="V47" s="58"/>
    </row>
    <row r="48" spans="1:22" ht="15.75">
      <c r="A48" s="450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144">
        <f>C48+E48+G48+I48+K48+M48+O48+Q48+S48</f>
        <v>515811.99999999994</v>
      </c>
      <c r="V48" s="62">
        <f>(D48+F48+H48+J48+L48+N48+P48+R48+T48)/U48</f>
        <v>1.4053066427302974</v>
      </c>
    </row>
    <row r="49" spans="1:22" ht="16.5" thickBot="1">
      <c r="A49" s="450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358">
        <f>C49+E49+G49+I49+K49+M49+O49+Q49+S49</f>
        <v>499.06000000000006</v>
      </c>
      <c r="V49" s="322">
        <f>(D49+F49+H49+J49+L49+N49+P49+R49+T49)/U49</f>
        <v>777.07640363884093</v>
      </c>
    </row>
    <row r="50" spans="1:22" ht="32.25" customHeight="1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149">
        <f>C50+E50+G50+I50+K50+M50+O50+Q50+S50</f>
        <v>2043150</v>
      </c>
      <c r="V50" s="94">
        <f>(D50+F50+H50+J50+L50+N50+P50+R50+T50)/U50</f>
        <v>9.2265632332427856</v>
      </c>
    </row>
    <row r="51" spans="1:22" ht="15.75" hidden="1">
      <c r="A51" s="453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150"/>
      <c r="V51" s="87"/>
    </row>
    <row r="52" spans="1:22" ht="15.75" hidden="1">
      <c r="A52" s="454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151"/>
      <c r="V52" s="68"/>
    </row>
    <row r="53" spans="1:22" ht="16.5" hidden="1" thickBot="1">
      <c r="A53" s="455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152"/>
      <c r="V53" s="70"/>
    </row>
    <row r="54" spans="1:22" ht="15.75" hidden="1">
      <c r="A54" s="453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153"/>
      <c r="V54" s="72"/>
    </row>
    <row r="55" spans="1:22" ht="15.75" hidden="1">
      <c r="A55" s="454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144"/>
      <c r="V55" s="62"/>
    </row>
    <row r="56" spans="1:22" ht="16.5" hidden="1" thickBot="1">
      <c r="A56" s="455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154"/>
      <c r="V56" s="74"/>
    </row>
    <row r="57" spans="1:22" ht="15.75">
      <c r="A57" s="453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153"/>
      <c r="V57" s="72"/>
    </row>
    <row r="58" spans="1:22" ht="16.5" thickBot="1">
      <c r="A58" s="454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144">
        <f>C58+E58+G58+I58+K58+M58+O58+Q58+S58</f>
        <v>1549554</v>
      </c>
      <c r="V58" s="62">
        <f>(D58+F58+H58+J58+L58+N58+P58+R58+T58)/U58</f>
        <v>1.3801260556263286</v>
      </c>
    </row>
    <row r="59" spans="1:22" ht="16.5" thickBot="1">
      <c r="A59" s="454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145">
        <f>C59+E59+G59+I59+K59+M59+O59+Q59+S59</f>
        <v>414.07</v>
      </c>
      <c r="V59" s="110">
        <f>(D59+F59+H59+J59+L59+N59+P59+R59+T59)/U59</f>
        <v>800.07578662931405</v>
      </c>
    </row>
    <row r="60" spans="1:22" ht="15.75">
      <c r="A60" s="453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153"/>
      <c r="V60" s="72"/>
    </row>
    <row r="61" spans="1:22" ht="15.75">
      <c r="A61" s="454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144">
        <f>C61+E61+G61+I61+K61+M61+O61+Q61+S61</f>
        <v>0</v>
      </c>
      <c r="V61" s="62">
        <v>0</v>
      </c>
    </row>
    <row r="62" spans="1:22" ht="16.5" thickBot="1">
      <c r="A62" s="455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145">
        <f>C62+E62+G62+I62+K62+M62+O62+Q62+S62</f>
        <v>0</v>
      </c>
      <c r="V62" s="110">
        <v>0</v>
      </c>
    </row>
    <row r="63" spans="1:22" ht="15.75">
      <c r="A63" s="453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153"/>
      <c r="V63" s="72"/>
    </row>
    <row r="64" spans="1:22" ht="15.75">
      <c r="A64" s="454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44">
        <f>C64+E64+G64+I64+K64+M64+O64+Q64+S64</f>
        <v>51570.135395170604</v>
      </c>
      <c r="V64" s="62">
        <f>(D64+F64+H64+J64+L64+N64+P64+R64+T64)/U64</f>
        <v>1.4071700499509598</v>
      </c>
    </row>
    <row r="65" spans="1:22" ht="16.5" thickBot="1">
      <c r="A65" s="455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394">
        <f>C65+E65+G65+I65+K65+M65+O65+Q65+S65</f>
        <v>78.050000000000011</v>
      </c>
      <c r="V65" s="322">
        <f>(D65+F65+H65+J65+L65+N65+P65+R65+T65)/U65</f>
        <v>784.86878390775132</v>
      </c>
    </row>
    <row r="66" spans="1:22" ht="30">
      <c r="A66" s="454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155"/>
      <c r="V66" s="78"/>
    </row>
    <row r="67" spans="1:22" ht="15.75">
      <c r="A67" s="454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144">
        <f>C67+E67+G67+I67+K67+M67+O67+Q67+S67</f>
        <v>45444</v>
      </c>
      <c r="V67" s="62">
        <f>(D67+F67+H67+J67+L67+N67+P67+R67+T67)/U67</f>
        <v>1.595416116539037</v>
      </c>
    </row>
    <row r="68" spans="1:22" ht="16.5" thickBot="1">
      <c r="A68" s="455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145">
        <f>C68+E68+G68+I68+K68+M68+O68+Q68+S68</f>
        <v>179.01999999999998</v>
      </c>
      <c r="V68" s="110">
        <f>(D68+F68+H68+J68+L68+N68+P68+R68+T68)/U68</f>
        <v>779.01717021729428</v>
      </c>
    </row>
    <row r="69" spans="1:22" ht="15.75">
      <c r="A69" s="454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153"/>
      <c r="V69" s="72"/>
    </row>
    <row r="70" spans="1:22" ht="15.75">
      <c r="A70" s="454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144">
        <f>C70+E70+G70+I70+K70+M70+O70+Q70+S70</f>
        <v>1801040.0000000002</v>
      </c>
      <c r="V70" s="62">
        <f>(D70+F70+H70+J70+L70+N70+P70+R70+T70)/U70</f>
        <v>1.3665657064807</v>
      </c>
    </row>
    <row r="71" spans="1:22" ht="16.5" thickBot="1">
      <c r="A71" s="454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145">
        <f>C71+E71+G71+I71+K71+M71+O71+Q71+S71</f>
        <v>1903.0299999999997</v>
      </c>
      <c r="V71" s="110">
        <f>(D71+F71+H71+J71+L71+N71+P71+R71+T71)/U71</f>
        <v>810.64893925093156</v>
      </c>
    </row>
    <row r="72" spans="1:22" ht="15.75">
      <c r="A72" s="453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150"/>
      <c r="V72" s="87"/>
    </row>
    <row r="73" spans="1:22" ht="15.75">
      <c r="A73" s="454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144">
        <f>C73+E73+G73+I73+K73+M73+O73+Q73+S73</f>
        <v>1464292.0000000009</v>
      </c>
      <c r="V73" s="62">
        <f>(D73+F73+H73+J73+L73+N73+P73+R73+T73)/U73</f>
        <v>1.5047126529408061</v>
      </c>
    </row>
    <row r="74" spans="1:22" ht="16.5" thickBot="1">
      <c r="A74" s="455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145">
        <f>C74+E74+G74+I74+K74+M74+O74+Q74+S74</f>
        <v>2943.34</v>
      </c>
      <c r="V74" s="110">
        <f>(D74+F74+H74+J74+L74+N74+P74+R74+T74)/U74</f>
        <v>810.38307493775767</v>
      </c>
    </row>
    <row r="75" spans="1:22" ht="15.75">
      <c r="A75" s="454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150"/>
      <c r="V75" s="87"/>
    </row>
    <row r="76" spans="1:22" ht="15.75">
      <c r="A76" s="454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144">
        <f>C76+E76+G76+I76+K76+M76+O76+Q76+S76</f>
        <v>5388747.9999999972</v>
      </c>
      <c r="V76" s="62">
        <f>(D76+F76+H76+J76+L76+N76+P76+R76+T76)/U76</f>
        <v>1.4789887985112691</v>
      </c>
    </row>
    <row r="77" spans="1:22" ht="16.5" thickBot="1">
      <c r="A77" s="454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145">
        <f>C77+E77+G77+I77+K77+M77+O77+Q77+S77</f>
        <v>7122.58</v>
      </c>
      <c r="V77" s="110">
        <f>(D77+F77+H77+J77+L77+N77+P77+R77+T77)/U77</f>
        <v>783.32947015470529</v>
      </c>
    </row>
    <row r="78" spans="1:22" ht="15.75">
      <c r="A78" s="453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150"/>
      <c r="V78" s="87"/>
    </row>
    <row r="79" spans="1:22" ht="15.75">
      <c r="A79" s="454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144">
        <f>C79+E79+G79+I79+K79+M79+O79+Q79+S79</f>
        <v>569927.11267860606</v>
      </c>
      <c r="V79" s="62">
        <f>(D79+F79+H79+J79+L79+N79+P79+R79+T79)/U79</f>
        <v>1.3561665567503256</v>
      </c>
    </row>
    <row r="80" spans="1:22" ht="16.5" thickBot="1">
      <c r="A80" s="455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145">
        <f>C80+E80+G80+I80+K80+M80+O80+Q80+S80</f>
        <v>956</v>
      </c>
      <c r="V80" s="110">
        <f>(D80+F80+H80+J80+L80+N80+P80+R80+T80)/U80</f>
        <v>819.6451464435147</v>
      </c>
    </row>
    <row r="81" spans="1:22" ht="15.75">
      <c r="A81" s="454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150"/>
      <c r="V81" s="87"/>
    </row>
    <row r="82" spans="1:22" ht="15.75">
      <c r="A82" s="454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144">
        <f>C82+E82+G82+I82+K82+M82+O82+Q82+S82</f>
        <v>337399.99999999988</v>
      </c>
      <c r="V82" s="62">
        <f>(D82+F82+H82+J82+L82+N82+P82+R82+T82)/U82</f>
        <v>1.4519802904564318</v>
      </c>
    </row>
    <row r="83" spans="1:22" ht="16.5" thickBot="1">
      <c r="A83" s="454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145">
        <f>C83+E83+G83+I83+K83+M83+O83+Q83+S83</f>
        <v>912</v>
      </c>
      <c r="V83" s="110">
        <f>(D83+F83+H83+J83+L83+N83+P83+R83+T83)/U83</f>
        <v>771.4555800219299</v>
      </c>
    </row>
    <row r="84" spans="1:22" ht="15.75">
      <c r="A84" s="453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150"/>
      <c r="V84" s="87"/>
    </row>
    <row r="85" spans="1:22" ht="15.75">
      <c r="A85" s="454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144">
        <f>C85+E85+G85+I85+K85+M85+O85+Q85+S85</f>
        <v>1247796.0000000002</v>
      </c>
      <c r="V85" s="62">
        <f>(D85+F85+H85+J85+L85+N85+P85+R85+T85)/U85</f>
        <v>1.3518173162920859</v>
      </c>
    </row>
    <row r="86" spans="1:22" ht="16.5" thickBot="1">
      <c r="A86" s="455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145">
        <f>C86+E86+G86+I86+K86+M86+O86+Q86+S86</f>
        <v>1656</v>
      </c>
      <c r="V86" s="110">
        <f>(D86+F86+H86+J86+L86+N86+P86+R86+T86)/U86</f>
        <v>795.77098431159413</v>
      </c>
    </row>
    <row r="87" spans="1:22" ht="15.75">
      <c r="A87" s="458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150"/>
      <c r="V87" s="87"/>
    </row>
    <row r="88" spans="1:22" ht="15.75">
      <c r="A88" s="458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144">
        <f>C88+E88+G88+I88+K88+M88+O88+Q88+S88</f>
        <v>24030</v>
      </c>
      <c r="V88" s="62">
        <f>(D88+F88+H88+J88+L88+N88+P88+R88+T88)/U88</f>
        <v>1.6325730337078652</v>
      </c>
    </row>
    <row r="89" spans="1:22" ht="16.5" thickBot="1">
      <c r="A89" s="459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145">
        <f>C89+E89+G89+I89+K89+M89+O89+Q89+S89</f>
        <v>92</v>
      </c>
      <c r="V89" s="110">
        <f>(D89+F89+H89+J89+L89+N89+P89+R89+T89)/U89</f>
        <v>759.84185264565212</v>
      </c>
    </row>
    <row r="90" spans="1:22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R90" si="0">D9+D12+D15+D18+D21+D24+D27+D30+D33+D36+D39+D42+D45+D48+D50+D58+D61+D64+D67+D70+D73+D76+D79+D82+D85+D88</f>
        <v>5566196.540000001</v>
      </c>
      <c r="E90" s="50">
        <f t="shared" si="0"/>
        <v>2787405.9999999991</v>
      </c>
      <c r="F90" s="50">
        <f t="shared" si="0"/>
        <v>6592547.7999999998</v>
      </c>
      <c r="G90" s="50">
        <f t="shared" si="0"/>
        <v>902378.1582165719</v>
      </c>
      <c r="H90" s="50">
        <f t="shared" si="0"/>
        <v>3871829.3999999994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 t="shared" si="0"/>
        <v>2434330.0000000005</v>
      </c>
      <c r="P90" s="50">
        <f t="shared" si="0"/>
        <v>4048794.33</v>
      </c>
      <c r="Q90" s="50">
        <f t="shared" si="0"/>
        <v>5686530</v>
      </c>
      <c r="R90" s="50">
        <f t="shared" si="0"/>
        <v>8781147.6799999997</v>
      </c>
      <c r="S90" s="199">
        <f>S9+S12+S15+S18+S21+S24+S27+S30+S33+S36+S39+S42+S45+S48+S50+S58+S61+S64+S67+S70+S73+S76+S79+S82+S85+S88</f>
        <v>5553771</v>
      </c>
      <c r="T90" s="200">
        <f>T9+T12+T15+T18+T21+T24+T27+T30+T33+T36+T39+T42+T45+T48+T50+T58+T61+T64+T67+T70+T73+T76+T79+T82+T85+T88</f>
        <v>9691589.910000002</v>
      </c>
      <c r="U90" s="156">
        <f>C90+E90+G90+I90+K90+M90+O90+Q90+S90</f>
        <v>23383773.248073775</v>
      </c>
      <c r="V90" s="97">
        <f>(D90+F90+H90+J90+L90+N90+P90+R90+T90)/U90</f>
        <v>2.1213691449084773</v>
      </c>
    </row>
    <row r="91" spans="1:22" ht="16.5" thickBot="1">
      <c r="A91" s="33"/>
      <c r="B91" s="7" t="s">
        <v>14</v>
      </c>
      <c r="C91" s="18">
        <f>C10+C13+C16+C19+C22+C25+C28+C31+C34+C37+C40+C43+C46+C49+C59+C62+C65+C68+C71+C74+C77+C80+C83+C86+C89</f>
        <v>2067.5300000000002</v>
      </c>
      <c r="D91" s="18">
        <f t="shared" ref="D91:R91" si="1">D10+D13+D16+D19+D22+D25+D28+D31+D34+D37+D40+D43+D46+D49+D59+D62+D65+D68+D71+D74+D77+D80+D83+D86+D89</f>
        <v>1569002.8993233999</v>
      </c>
      <c r="E91" s="18">
        <f t="shared" si="1"/>
        <v>3568.35</v>
      </c>
      <c r="F91" s="18">
        <f t="shared" si="1"/>
        <v>2739509.3400000003</v>
      </c>
      <c r="G91" s="18">
        <f t="shared" si="1"/>
        <v>644.35</v>
      </c>
      <c r="H91" s="18">
        <f t="shared" si="1"/>
        <v>506657.7</v>
      </c>
      <c r="I91" s="18">
        <f t="shared" si="1"/>
        <v>2275.88</v>
      </c>
      <c r="J91" s="18">
        <f t="shared" si="1"/>
        <v>1901774.1800000002</v>
      </c>
      <c r="K91" s="18">
        <f t="shared" si="1"/>
        <v>1038.72</v>
      </c>
      <c r="L91" s="18">
        <f t="shared" si="1"/>
        <v>834187.17171839997</v>
      </c>
      <c r="M91" s="18">
        <f t="shared" si="1"/>
        <v>473.33000000000004</v>
      </c>
      <c r="N91" s="18">
        <f t="shared" si="1"/>
        <v>355180.82999999996</v>
      </c>
      <c r="O91" s="18">
        <f t="shared" si="1"/>
        <v>2024.78</v>
      </c>
      <c r="P91" s="18">
        <f t="shared" si="1"/>
        <v>1599642.19</v>
      </c>
      <c r="Q91" s="18">
        <f t="shared" si="1"/>
        <v>7185.56</v>
      </c>
      <c r="R91" s="18">
        <f t="shared" si="1"/>
        <v>5588362.2261440009</v>
      </c>
      <c r="S91" s="201">
        <f>S10+S13+S16+S19+S22+S25+S28+S31+S34+S37+S40+S43+S46+S49+S59+S62+S65+S68+S71+S74+S77+S80+S83+S86+S89</f>
        <v>8947.119999999999</v>
      </c>
      <c r="T91" s="202">
        <f>T10+T13+T16+T19+T22+T25+T28+T31+T34+T37+T40+T43+T46+T49+T59+T62+T65+T68+T71+T74+T77+T80+T83+T86+T89</f>
        <v>7337609.96</v>
      </c>
      <c r="U91" s="157">
        <f>C91+E91+G91+I91+K91+M91+O91+Q91+S91</f>
        <v>28225.62</v>
      </c>
      <c r="V91" s="105">
        <f>(D91+F91+H91+J91+L91+N91+P91+R91+T91)/U91</f>
        <v>794.73635998733778</v>
      </c>
    </row>
    <row r="93" spans="1:22">
      <c r="U93" s="11"/>
      <c r="V93" s="11"/>
    </row>
    <row r="94" spans="1:22">
      <c r="U94" s="12"/>
      <c r="V94" s="12"/>
    </row>
    <row r="95" spans="1:22">
      <c r="U95" s="12"/>
      <c r="V95" s="20"/>
    </row>
    <row r="96" spans="1:22">
      <c r="U96" s="12"/>
    </row>
    <row r="97" spans="21:22">
      <c r="U97" s="12"/>
      <c r="V97" s="12"/>
    </row>
    <row r="98" spans="21:22">
      <c r="U98" s="12"/>
      <c r="V98" s="8"/>
    </row>
    <row r="99" spans="21:22">
      <c r="U99" s="12"/>
    </row>
  </sheetData>
  <mergeCells count="40">
    <mergeCell ref="A84:A86"/>
    <mergeCell ref="A87:A89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Q3:R3"/>
    <mergeCell ref="U3:V3"/>
    <mergeCell ref="S3:T3"/>
    <mergeCell ref="A1:V1"/>
    <mergeCell ref="A3:A6"/>
    <mergeCell ref="B3:B6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ДекабрьBAD</vt:lpstr>
      <vt:lpstr>Декабрь</vt:lpstr>
      <vt:lpstr>Январь2020</vt:lpstr>
      <vt:lpstr>Январь!Область_печати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neupokoevava</dc:creator>
  <cp:lastModifiedBy>meleshkin_v</cp:lastModifiedBy>
  <cp:lastPrinted>2018-01-18T08:40:35Z</cp:lastPrinted>
  <dcterms:created xsi:type="dcterms:W3CDTF">2011-03-01T13:00:01Z</dcterms:created>
  <dcterms:modified xsi:type="dcterms:W3CDTF">2020-02-19T14:34:33Z</dcterms:modified>
</cp:coreProperties>
</file>